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90" windowWidth="15540" windowHeight="11490" tabRatio="661" activeTab="0"/>
  </bookViews>
  <sheets>
    <sheet name="9.1 Fact. Total" sheetId="1" r:id="rId1"/>
    <sheet name="9.2.  Generadoras" sheetId="2" r:id="rId2"/>
    <sheet name="9.3 Transmisión" sheetId="3" r:id="rId3"/>
    <sheet name="9.4 Distribuidoras" sheetId="4" r:id="rId4"/>
  </sheets>
  <externalReferences>
    <externalReference r:id="rId7"/>
  </externalReferences>
  <definedNames>
    <definedName name="AMAZONAS">#REF!</definedName>
    <definedName name="ANCASH">#REF!</definedName>
    <definedName name="APURIMAC">#REF!</definedName>
    <definedName name="_xlnm.Print_Area" localSheetId="0">'9.1 Fact. Total'!$A$1:$J$74</definedName>
    <definedName name="_xlnm.Print_Area" localSheetId="1">'9.2.  Generadoras'!$A$1:$X$97</definedName>
    <definedName name="_xlnm.Print_Area" localSheetId="2">'9.3 Transmisión'!$A$1:$L$77</definedName>
    <definedName name="_xlnm.Print_Area" localSheetId="3">'9.4 Distribuidoras'!$A$1:$P$71</definedName>
    <definedName name="AREQUIPA">#REF!</definedName>
    <definedName name="AYACUCHO">'[1]X_DEPA'!#REF!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'[1]X_DEPA'!#REF!</definedName>
    <definedName name="LIMA_II">'[1]X_DEPA'!#REF!</definedName>
    <definedName name="LORETO">#REF!</definedName>
    <definedName name="MADRE_DIOS">#REF!</definedName>
    <definedName name="MOQUEGUA">#REF!</definedName>
    <definedName name="PARTICIP" localSheetId="2">'9.3 Transmisión'!$A$1:$L$46</definedName>
    <definedName name="PARTICIP">#REF!</definedName>
    <definedName name="PASCO">#REF!</definedName>
    <definedName name="PIURA">#REF!</definedName>
    <definedName name="PIURA_I">'[1]X_DEPA'!#REF!</definedName>
    <definedName name="PRINCIPALES" localSheetId="2">'9.3 Transmisión'!#REF!</definedName>
    <definedName name="PRINCIPALES">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<sst xmlns="http://schemas.openxmlformats.org/spreadsheetml/2006/main" count="347" uniqueCount="178">
  <si>
    <t>Electroperú S.A.</t>
  </si>
  <si>
    <t>Hidráulica</t>
  </si>
  <si>
    <t>Térmica</t>
  </si>
  <si>
    <t>Total</t>
  </si>
  <si>
    <t>Estatal</t>
  </si>
  <si>
    <t>Privada</t>
  </si>
  <si>
    <t>N°</t>
  </si>
  <si>
    <t>Particp.</t>
  </si>
  <si>
    <t>POTENCIA</t>
  </si>
  <si>
    <t>PRODUCCION</t>
  </si>
  <si>
    <t>ESTATAL</t>
  </si>
  <si>
    <t>Empresa de Generación Eléctrica de Arequipa S.A.</t>
  </si>
  <si>
    <t>Empresa de Generación Eléctrica San Gabán S.A.</t>
  </si>
  <si>
    <t>Empresa de Generación Eléctrica Machupicchu S.A.</t>
  </si>
  <si>
    <t>Empresa de Generación Eléctrica del Sur S.A.</t>
  </si>
  <si>
    <t>Shougang Generación Eléctrica S.A.A.</t>
  </si>
  <si>
    <t>Nombre de la empresa</t>
  </si>
  <si>
    <t>PRIVADA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</si>
  <si>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</si>
  <si>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</si>
  <si>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</si>
  <si>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</si>
  <si>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</si>
  <si>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</si>
  <si>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</si>
  <si>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</si>
  <si>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</si>
  <si>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</si>
  <si>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</si>
  <si>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</si>
  <si>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</si>
  <si>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</si>
  <si>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</si>
  <si>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</si>
  <si>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</si>
  <si>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</si>
  <si>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</si>
  <si>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</si>
  <si>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</si>
  <si>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>Energía del Sur S.A.</t>
  </si>
  <si>
    <t>Sindicato Energético S.A.</t>
  </si>
  <si>
    <t>Eléctrica Santa Rosa S.A.C.</t>
  </si>
  <si>
    <t>Dic</t>
  </si>
  <si>
    <t>Central Hidroeléctrica de Langui S.A.</t>
  </si>
  <si>
    <t>Generadora de Energía del Perú S.A.</t>
  </si>
  <si>
    <t xml:space="preserve">Agro Industrial Paramonga S.A.A. </t>
  </si>
  <si>
    <t xml:space="preserve">Chinango S.A.C. </t>
  </si>
  <si>
    <t>Compañía Eléctrica El Platanal S.A.</t>
  </si>
  <si>
    <t>Hidroeeléctrica Santa Cruz S.A.C.</t>
  </si>
  <si>
    <t>Kallpa Generación S.A.</t>
  </si>
  <si>
    <t>Bionergía del Chira S.A.</t>
  </si>
  <si>
    <t>SDF Energía S.A.C.</t>
  </si>
  <si>
    <t>Termoselva S.R.L.</t>
  </si>
  <si>
    <t>Aguas y Energía Perú S.A.</t>
  </si>
  <si>
    <t>Petramas S.A.C.</t>
  </si>
  <si>
    <t xml:space="preserve"> </t>
  </si>
  <si>
    <t>Longitud de linea (km) por nivel de tensión</t>
  </si>
  <si>
    <t>220 kV</t>
  </si>
  <si>
    <t>138 kV</t>
  </si>
  <si>
    <t>miles US $</t>
  </si>
  <si>
    <t>Consorcio Transmantaro S.A.</t>
  </si>
  <si>
    <t>Red Eléctrica del Sur S.A.</t>
  </si>
  <si>
    <t>Interconección Eléctrica ISA Perú S.A.</t>
  </si>
  <si>
    <t>Eteselva S.R.L.</t>
  </si>
  <si>
    <t>Abengoa Transmisión Norte S.A.</t>
  </si>
  <si>
    <t>Etenorte S.R.L.</t>
  </si>
  <si>
    <t>Consorcio Energético Huancavelica S.A.</t>
  </si>
  <si>
    <t>EMP. PRIVADA</t>
  </si>
  <si>
    <t>TRANSMANTARO</t>
  </si>
  <si>
    <t>REDESUR</t>
  </si>
  <si>
    <t>ETESELVA</t>
  </si>
  <si>
    <t>ABENGOA NORTE</t>
  </si>
  <si>
    <t>ETENORTE</t>
  </si>
  <si>
    <t>CONENHUA</t>
  </si>
  <si>
    <t>total</t>
  </si>
  <si>
    <t>Mercado regulado</t>
  </si>
  <si>
    <t>Mercado libre</t>
  </si>
  <si>
    <t>Electronorte Medio S.A. - Hidrandina</t>
  </si>
  <si>
    <t>Electrocentro S.A.</t>
  </si>
  <si>
    <t>Electronoroeste S.A.</t>
  </si>
  <si>
    <t>Electro Sur Este S.A.A.</t>
  </si>
  <si>
    <t>Electronorte S.A.</t>
  </si>
  <si>
    <t>Sociedad Eléctrica del Sur Oeste S.A.</t>
  </si>
  <si>
    <t>Electro Oriente S.A.</t>
  </si>
  <si>
    <t>Electro Puno S.A.A.</t>
  </si>
  <si>
    <t>Electrosur S.A.</t>
  </si>
  <si>
    <t>Electro Ucayali S.A.</t>
  </si>
  <si>
    <t>INADE - Proyecto Especial Chavimochic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</si>
  <si>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</si>
  <si>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</si>
  <si>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</si>
  <si>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</si>
  <si>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Empresa de Interés Local Hidroeléctrica Chacas S.A.</t>
  </si>
  <si>
    <t>Consorcio Eléctrico de Villacurí S.A.C.</t>
  </si>
  <si>
    <t>Electro Pangoa S.A.</t>
  </si>
  <si>
    <t>Empresa Distribuidora y Comercializadora de Electricidad San Ramón de Pangoa S.A.</t>
  </si>
  <si>
    <r>
      <t>2</t>
    </r>
    <r>
      <rPr>
        <sz val="8"/>
        <rFont val="Arial"/>
        <family val="2"/>
      </rPr>
      <t xml:space="preserve"> A partir de Abril de 2010, la empresa Electro Sur Medio S.A.A., cambió su razón social por Electro Dunas S.A.A.</t>
    </r>
  </si>
  <si>
    <t>Total distribuidoras del mercado eléctrico</t>
  </si>
  <si>
    <t>CLIENTES</t>
  </si>
  <si>
    <t>Mercado Regulado</t>
  </si>
  <si>
    <t>Mercado Libre</t>
  </si>
  <si>
    <t>VENTA DE ENERGÍA</t>
  </si>
  <si>
    <t>Solar</t>
  </si>
  <si>
    <t>GTS Repartición S.A.C.</t>
  </si>
  <si>
    <t>Hidrocañete S.A</t>
  </si>
  <si>
    <t>GTS Majes S.A.C.</t>
  </si>
  <si>
    <t>Maple Etanol S.R.L.</t>
  </si>
  <si>
    <t>Tacna Solar S.A.C.</t>
  </si>
  <si>
    <t>SDE Piura S.A.C.</t>
  </si>
  <si>
    <t>Panamericana Solar S.A.C.</t>
  </si>
  <si>
    <t>Hidroeléctrica Huanchor  S.A.C.</t>
  </si>
  <si>
    <t>Termochilca S.A.C.</t>
  </si>
  <si>
    <t>Eléctrica Yanapampa S.A.C.</t>
  </si>
  <si>
    <t>Empresa de Generación Huanza S.A.</t>
  </si>
  <si>
    <t>Empresa Eléctrica Río Doble S.A.</t>
  </si>
  <si>
    <t>Fénix Power Perú S.A.</t>
  </si>
  <si>
    <t>Compañia Hidroeléctrica Tingo S.A.</t>
  </si>
  <si>
    <t>500 kV</t>
  </si>
  <si>
    <t>REP</t>
  </si>
  <si>
    <t xml:space="preserve">         LÍNEAS DE TRANSMISIÓN EN 500kV, 220 kV y 138 kV</t>
  </si>
  <si>
    <t xml:space="preserve">9.3.   PARTICIPACIÓN DE LAS EMPRESAS TRANSMISORAS EN EL MERCADO ELÉCTRICO  SEGÚN LONGITUD DE </t>
  </si>
  <si>
    <t>a. Empresas estatales a diciembre del 2014</t>
  </si>
  <si>
    <t>b. Empresas privadas a diciembre del 2014</t>
  </si>
  <si>
    <t>Potencia instalada  2014  (MW)</t>
  </si>
  <si>
    <t>Producción de energía eléctrica  2014  (GWh)</t>
  </si>
  <si>
    <t>Facturación total 2014</t>
  </si>
  <si>
    <t>9.2.  PARTICIPACIÓN DE LAS EMPRESAS* GENERADORAS DEL MERCADO ELÉCTRICO</t>
  </si>
  <si>
    <t>Edegel S.A.A.**</t>
  </si>
  <si>
    <t>Duke Energy Egenor S en C por A.**</t>
  </si>
  <si>
    <t>Empresa Eléctrica de Piura S.A.**</t>
  </si>
  <si>
    <t>(*) Sólo empresas que informan a la DGE a diciembre 2014.</t>
  </si>
  <si>
    <t>Número de clientes  2014</t>
  </si>
  <si>
    <t>Venta de energía  2014  (GWh)</t>
  </si>
  <si>
    <t>Facturación total  2014</t>
  </si>
  <si>
    <t>Venta de energía  2014 (GWh)</t>
  </si>
  <si>
    <t>FACTURACION MILLONES US$ 2014</t>
  </si>
  <si>
    <t>ATN 1 S.A.</t>
  </si>
  <si>
    <t>Abengoa Transmisión Sur S.A.</t>
  </si>
  <si>
    <t xml:space="preserve">Red de Energía del Perú S.A. </t>
  </si>
  <si>
    <t>Transmisora Eléctrica del Sur S.A.</t>
  </si>
  <si>
    <t>Compañía Transmisora Andina S.A.</t>
  </si>
  <si>
    <t>LONGITUD 2014</t>
  </si>
  <si>
    <t>ABENGOA SUR</t>
  </si>
  <si>
    <t>ATN 1</t>
  </si>
  <si>
    <t>TESUR</t>
  </si>
  <si>
    <t>ISA PERÚ</t>
  </si>
  <si>
    <t>CTA</t>
  </si>
  <si>
    <t>TOTAL</t>
  </si>
  <si>
    <t>A.- Empresas privadas a diciembre del 2014</t>
  </si>
  <si>
    <r>
      <t>2</t>
    </r>
    <r>
      <rPr>
        <b/>
        <i/>
        <sz val="8"/>
        <rFont val="Arial Narrow"/>
        <family val="2"/>
      </rPr>
      <t xml:space="preserve"> Empresas que iniciaron operaciones en el 2014.</t>
    </r>
  </si>
  <si>
    <t>Empresa de Generación y Comercialización de Servicio Público de Electricidad Pangoa S.A. ***</t>
  </si>
  <si>
    <t>Cia. Hidroeléctrica San Hilarión S.A. ***</t>
  </si>
  <si>
    <t>9.1.   PARTICIPACIÓN DE LAS EMPRESAS* DEL MERCADO ELÉCTRICO SEGÚN SU FACTURACIÓN ** TOTAL</t>
  </si>
  <si>
    <t>(**) Consolidado basado en la información declarada mensualmente a la Dirección General de Electricidad (aportes y facturación por energía) a diciembre 2014.</t>
  </si>
  <si>
    <t>(**) Empresa privatizada</t>
  </si>
  <si>
    <t>(*) Sólo empresas que informan a la DGE a diciembre 2014. Incluye valores estimados basados en la información declarada mensualmente a la Dirección General de Electricidad por facturación por energía.</t>
  </si>
  <si>
    <t>c. Total participación de empresas* generadoras estatales y privadas a diciembre del 2014</t>
  </si>
  <si>
    <t>Empresa de Distribución Eléctrica Cañete S.A.**</t>
  </si>
  <si>
    <t>Edelnor S.A.A.**</t>
  </si>
  <si>
    <t>Luz del Sur S.A.A.**</t>
  </si>
  <si>
    <t>c. Total participación de empresas* distribuidoras a diciembre del 2014</t>
  </si>
  <si>
    <t>9.4.    PARTICIPACIÓN DE LAS EMPRESAS* DISTRIBUIDORAS EN EL MERCADO ELÉCTRICO  2014</t>
  </si>
  <si>
    <t>Maja Energía S.A.C. ***</t>
  </si>
  <si>
    <r>
      <t>Electro Dunas S. A.A.</t>
    </r>
    <r>
      <rPr>
        <vertAlign val="superscript"/>
        <sz val="10"/>
        <color indexed="8"/>
        <rFont val="Arial"/>
        <family val="2"/>
      </rPr>
      <t>2</t>
    </r>
  </si>
  <si>
    <r>
      <t xml:space="preserve">Asociación Santa Lucia de Chacas </t>
    </r>
    <r>
      <rPr>
        <vertAlign val="superscript"/>
        <sz val="10"/>
        <color indexed="8"/>
        <rFont val="Arial"/>
        <family val="2"/>
      </rPr>
      <t>2</t>
    </r>
  </si>
  <si>
    <r>
      <t xml:space="preserve">Energía Eólica S.A. </t>
    </r>
    <r>
      <rPr>
        <vertAlign val="superscript"/>
        <sz val="10"/>
        <color indexed="8"/>
        <rFont val="Arial"/>
        <family val="2"/>
      </rPr>
      <t>2</t>
    </r>
  </si>
  <si>
    <r>
      <t xml:space="preserve">Parque Eólico Marcona S.A.C. </t>
    </r>
    <r>
      <rPr>
        <vertAlign val="superscript"/>
        <sz val="10"/>
        <color indexed="8"/>
        <rFont val="Arial"/>
        <family val="2"/>
      </rPr>
      <t>2</t>
    </r>
  </si>
  <si>
    <t>Eólica</t>
  </si>
  <si>
    <r>
      <t>Statkraft Perú S.A.</t>
    </r>
    <r>
      <rPr>
        <vertAlign val="superscript"/>
        <sz val="10"/>
        <color indexed="8"/>
        <rFont val="Arial"/>
        <family val="2"/>
      </rPr>
      <t>1</t>
    </r>
  </si>
  <si>
    <t>DATA DE GRÁFICO 2014</t>
  </si>
  <si>
    <t>Eólico</t>
  </si>
  <si>
    <r>
      <t>1</t>
    </r>
    <r>
      <rPr>
        <b/>
        <i/>
        <sz val="8"/>
        <rFont val="Arial Narrow"/>
        <family val="2"/>
      </rPr>
      <t xml:space="preserve"> SN Power Perú S.A. cambia de razón social a Strafkraft Perú S.A. en agosto 2014. SN Power Perú S.A. quién inició operaciones en Marzo del 2010, habiendo absorbido las centrales de Electroandes.</t>
    </r>
  </si>
  <si>
    <r>
      <t xml:space="preserve">Moquegua FV S.A.C. 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***</t>
    </r>
  </si>
  <si>
    <r>
      <t xml:space="preserve">Empresa de Generación Eléctrica Junín S.A.C. 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***</t>
    </r>
  </si>
  <si>
    <r>
      <t xml:space="preserve">Empresa de Generación Canchayllo S.A.C. 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***</t>
    </r>
  </si>
  <si>
    <t>(***) No presentó información de facturación total a diciembre 2014.</t>
  </si>
  <si>
    <t>(***) Empresa no remitió información a diciembre 2014.</t>
  </si>
  <si>
    <t>GRÁFICO 2014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</si>
</sst>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%"/>
    <numFmt numFmtId="195" formatCode="_ * #,##0_ ;_ * \-#,##0_ ;_ * &quot;-&quot;??_ ;_ @_ 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%"/>
    <numFmt numFmtId="203" formatCode="0.0000%"/>
    <numFmt numFmtId="204" formatCode="0.00000%"/>
    <numFmt numFmtId="205" formatCode="#\ ###\ ##0.00"/>
    <numFmt numFmtId="206" formatCode="#,##0.000"/>
    <numFmt numFmtId="207" formatCode="#\ ##0"/>
  </numFmts>
  <fonts count="9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3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5.7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0.5"/>
      <color indexed="8"/>
      <name val="Arial"/>
      <family val="2"/>
    </font>
    <font>
      <sz val="2.5"/>
      <color indexed="8"/>
      <name val="Arial"/>
      <family val="2"/>
    </font>
    <font>
      <sz val="2.25"/>
      <color indexed="8"/>
      <name val="Arial"/>
      <family val="2"/>
    </font>
    <font>
      <sz val="2"/>
      <color indexed="8"/>
      <name val="Arial"/>
      <family val="2"/>
    </font>
    <font>
      <sz val="14.25"/>
      <color indexed="8"/>
      <name val="Arial"/>
      <family val="2"/>
    </font>
    <font>
      <sz val="9"/>
      <color indexed="8"/>
      <name val="Arial"/>
      <family val="2"/>
    </font>
    <font>
      <sz val="10.25"/>
      <color indexed="8"/>
      <name val="Arial"/>
      <family val="2"/>
    </font>
    <font>
      <sz val="7.55"/>
      <color indexed="8"/>
      <name val="Arial"/>
      <family val="2"/>
    </font>
    <font>
      <sz val="6.75"/>
      <color indexed="8"/>
      <name val="Arial"/>
      <family val="2"/>
    </font>
    <font>
      <sz val="7.1"/>
      <color indexed="8"/>
      <name val="Arial"/>
      <family val="2"/>
    </font>
    <font>
      <sz val="6.3"/>
      <color indexed="8"/>
      <name val="Arial"/>
      <family val="2"/>
    </font>
    <font>
      <b/>
      <i/>
      <sz val="8"/>
      <name val="Arial Narrow"/>
      <family val="2"/>
    </font>
    <font>
      <b/>
      <i/>
      <vertAlign val="superscript"/>
      <sz val="8"/>
      <name val="Arial Narrow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.75"/>
      <color indexed="8"/>
      <name val="Arial"/>
      <family val="2"/>
    </font>
    <font>
      <b/>
      <sz val="11.5"/>
      <color indexed="8"/>
      <name val="Arial"/>
      <family val="2"/>
    </font>
    <font>
      <b/>
      <sz val="10.5"/>
      <color indexed="8"/>
      <name val="Arial"/>
      <family val="2"/>
    </font>
    <font>
      <sz val="1.75"/>
      <color indexed="8"/>
      <name val="Arial"/>
      <family val="2"/>
    </font>
    <font>
      <b/>
      <sz val="2.25"/>
      <color indexed="9"/>
      <name val="Arial"/>
      <family val="2"/>
    </font>
    <font>
      <b/>
      <sz val="14"/>
      <color indexed="8"/>
      <name val="Calibri"/>
      <family val="2"/>
    </font>
    <font>
      <b/>
      <sz val="11.75"/>
      <color indexed="8"/>
      <name val="Arial"/>
      <family val="2"/>
    </font>
    <font>
      <b/>
      <sz val="9"/>
      <color indexed="8"/>
      <name val="Calibri"/>
      <family val="2"/>
    </font>
    <font>
      <b/>
      <sz val="10.75"/>
      <color indexed="8"/>
      <name val="Arial"/>
      <family val="2"/>
    </font>
    <font>
      <b/>
      <sz val="1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theme="0" tint="-0.4999699890613556"/>
      </right>
      <top>
        <color indexed="63"/>
      </top>
      <bottom>
        <color indexed="63"/>
      </bottom>
    </border>
    <border>
      <left style="thin"/>
      <right style="hair">
        <color theme="0" tint="-0.4999699890613556"/>
      </right>
      <top>
        <color indexed="63"/>
      </top>
      <bottom style="double"/>
    </border>
    <border>
      <left>
        <color indexed="63"/>
      </left>
      <right style="thin">
        <color theme="0" tint="-0.4999699890613556"/>
      </right>
      <top style="double"/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 style="medium"/>
      <right>
        <color indexed="63"/>
      </right>
      <top style="medium">
        <color theme="1"/>
      </top>
      <bottom style="hair"/>
    </border>
    <border>
      <left>
        <color indexed="63"/>
      </left>
      <right style="medium">
        <color theme="1"/>
      </right>
      <top style="medium">
        <color theme="1"/>
      </top>
      <bottom style="hair"/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 style="hair"/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>
        <color indexed="63"/>
      </left>
      <right style="hair"/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0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3" fillId="4" borderId="0" applyNumberFormat="0" applyBorder="0" applyAlignment="0" applyProtection="0"/>
    <xf numFmtId="0" fontId="62" fillId="17" borderId="1" applyNumberFormat="0" applyAlignment="0" applyProtection="0"/>
    <xf numFmtId="0" fontId="84" fillId="1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14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5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17" borderId="5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90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94" fontId="6" fillId="0" borderId="0" xfId="58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94" fontId="6" fillId="0" borderId="0" xfId="58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9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5" fontId="0" fillId="0" borderId="0" xfId="48" applyNumberFormat="1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194" fontId="6" fillId="0" borderId="15" xfId="58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9" fontId="0" fillId="0" borderId="0" xfId="58" applyFill="1" applyAlignment="1">
      <alignment/>
    </xf>
    <xf numFmtId="4" fontId="6" fillId="0" borderId="0" xfId="58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9" fontId="6" fillId="0" borderId="23" xfId="58" applyFont="1" applyFill="1" applyBorder="1" applyAlignment="1">
      <alignment horizontal="center"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9" fontId="6" fillId="0" borderId="27" xfId="58" applyFont="1" applyFill="1" applyBorder="1" applyAlignment="1">
      <alignment horizontal="center"/>
    </xf>
    <xf numFmtId="0" fontId="0" fillId="0" borderId="25" xfId="0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9" fontId="6" fillId="0" borderId="28" xfId="58" applyFont="1" applyFill="1" applyBorder="1" applyAlignment="1">
      <alignment horizontal="center"/>
    </xf>
    <xf numFmtId="9" fontId="6" fillId="0" borderId="29" xfId="58" applyFont="1" applyFill="1" applyBorder="1" applyAlignment="1">
      <alignment horizontal="center"/>
    </xf>
    <xf numFmtId="0" fontId="0" fillId="0" borderId="30" xfId="0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16" xfId="0" applyNumberFormat="1" applyBorder="1" applyAlignment="1">
      <alignment/>
    </xf>
    <xf numFmtId="9" fontId="0" fillId="0" borderId="33" xfId="58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34" xfId="58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35" xfId="0" applyNumberFormat="1" applyBorder="1" applyAlignment="1">
      <alignment/>
    </xf>
    <xf numFmtId="9" fontId="0" fillId="0" borderId="36" xfId="58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4" fontId="15" fillId="0" borderId="0" xfId="48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35" xfId="0" applyBorder="1" applyAlignment="1">
      <alignment/>
    </xf>
    <xf numFmtId="4" fontId="18" fillId="0" borderId="35" xfId="0" applyNumberFormat="1" applyFont="1" applyFill="1" applyBorder="1" applyAlignment="1">
      <alignment horizontal="right"/>
    </xf>
    <xf numFmtId="4" fontId="0" fillId="0" borderId="37" xfId="0" applyNumberFormat="1" applyFill="1" applyBorder="1" applyAlignment="1">
      <alignment/>
    </xf>
    <xf numFmtId="20" fontId="0" fillId="0" borderId="0" xfId="0" applyNumberFormat="1" applyFill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9" fontId="0" fillId="26" borderId="0" xfId="58" applyFill="1" applyAlignment="1">
      <alignment/>
    </xf>
    <xf numFmtId="3" fontId="0" fillId="26" borderId="0" xfId="0" applyNumberFormat="1" applyFill="1" applyAlignment="1">
      <alignment/>
    </xf>
    <xf numFmtId="9" fontId="0" fillId="26" borderId="0" xfId="58" applyNumberFormat="1" applyFill="1" applyAlignment="1">
      <alignment/>
    </xf>
    <xf numFmtId="4" fontId="0" fillId="26" borderId="0" xfId="0" applyNumberFormat="1" applyFill="1" applyAlignment="1">
      <alignment/>
    </xf>
    <xf numFmtId="0" fontId="25" fillId="0" borderId="0" xfId="0" applyFont="1" applyAlignment="1">
      <alignment/>
    </xf>
    <xf numFmtId="4" fontId="91" fillId="0" borderId="10" xfId="0" applyNumberFormat="1" applyFont="1" applyFill="1" applyBorder="1" applyAlignment="1">
      <alignment/>
    </xf>
    <xf numFmtId="194" fontId="92" fillId="0" borderId="38" xfId="58" applyNumberFormat="1" applyFont="1" applyFill="1" applyBorder="1" applyAlignment="1">
      <alignment horizontal="center"/>
    </xf>
    <xf numFmtId="205" fontId="91" fillId="0" borderId="0" xfId="0" applyNumberFormat="1" applyFont="1" applyAlignment="1">
      <alignment/>
    </xf>
    <xf numFmtId="10" fontId="92" fillId="0" borderId="38" xfId="58" applyNumberFormat="1" applyFont="1" applyFill="1" applyBorder="1" applyAlignment="1">
      <alignment horizontal="center"/>
    </xf>
    <xf numFmtId="4" fontId="93" fillId="0" borderId="11" xfId="0" applyNumberFormat="1" applyFont="1" applyFill="1" applyBorder="1" applyAlignment="1">
      <alignment/>
    </xf>
    <xf numFmtId="10" fontId="92" fillId="0" borderId="39" xfId="58" applyNumberFormat="1" applyFont="1" applyFill="1" applyBorder="1" applyAlignment="1">
      <alignment horizontal="center"/>
    </xf>
    <xf numFmtId="4" fontId="91" fillId="0" borderId="12" xfId="0" applyNumberFormat="1" applyFont="1" applyFill="1" applyBorder="1" applyAlignment="1">
      <alignment/>
    </xf>
    <xf numFmtId="4" fontId="91" fillId="0" borderId="11" xfId="0" applyNumberFormat="1" applyFont="1" applyFill="1" applyBorder="1" applyAlignment="1">
      <alignment/>
    </xf>
    <xf numFmtId="4" fontId="93" fillId="0" borderId="37" xfId="0" applyNumberFormat="1" applyFont="1" applyFill="1" applyBorder="1" applyAlignment="1">
      <alignment/>
    </xf>
    <xf numFmtId="10" fontId="92" fillId="0" borderId="40" xfId="58" applyNumberFormat="1" applyFont="1" applyFill="1" applyBorder="1" applyAlignment="1">
      <alignment horizontal="center"/>
    </xf>
    <xf numFmtId="4" fontId="91" fillId="0" borderId="19" xfId="0" applyNumberFormat="1" applyFont="1" applyFill="1" applyBorder="1" applyAlignment="1">
      <alignment/>
    </xf>
    <xf numFmtId="194" fontId="92" fillId="0" borderId="41" xfId="58" applyNumberFormat="1" applyFont="1" applyFill="1" applyBorder="1" applyAlignment="1">
      <alignment horizontal="center"/>
    </xf>
    <xf numFmtId="4" fontId="91" fillId="0" borderId="42" xfId="0" applyNumberFormat="1" applyFont="1" applyFill="1" applyBorder="1" applyAlignment="1">
      <alignment/>
    </xf>
    <xf numFmtId="10" fontId="92" fillId="0" borderId="41" xfId="58" applyNumberFormat="1" applyFont="1" applyFill="1" applyBorder="1" applyAlignment="1">
      <alignment horizontal="center"/>
    </xf>
    <xf numFmtId="4" fontId="93" fillId="0" borderId="42" xfId="0" applyNumberFormat="1" applyFont="1" applyFill="1" applyBorder="1" applyAlignment="1">
      <alignment/>
    </xf>
    <xf numFmtId="10" fontId="92" fillId="0" borderId="43" xfId="58" applyNumberFormat="1" applyFont="1" applyFill="1" applyBorder="1" applyAlignment="1">
      <alignment horizontal="center"/>
    </xf>
    <xf numFmtId="4" fontId="91" fillId="0" borderId="44" xfId="0" applyNumberFormat="1" applyFont="1" applyFill="1" applyBorder="1" applyAlignment="1">
      <alignment/>
    </xf>
    <xf numFmtId="9" fontId="92" fillId="0" borderId="34" xfId="58" applyFont="1" applyFill="1" applyBorder="1" applyAlignment="1">
      <alignment horizontal="center"/>
    </xf>
    <xf numFmtId="4" fontId="91" fillId="0" borderId="45" xfId="0" applyNumberFormat="1" applyFont="1" applyFill="1" applyBorder="1" applyAlignment="1">
      <alignment/>
    </xf>
    <xf numFmtId="9" fontId="92" fillId="0" borderId="46" xfId="58" applyFont="1" applyFill="1" applyBorder="1" applyAlignment="1">
      <alignment horizontal="center"/>
    </xf>
    <xf numFmtId="10" fontId="6" fillId="0" borderId="0" xfId="58" applyNumberFormat="1" applyFont="1" applyFill="1" applyBorder="1" applyAlignment="1">
      <alignment horizontal="center"/>
    </xf>
    <xf numFmtId="4" fontId="91" fillId="0" borderId="47" xfId="0" applyNumberFormat="1" applyFont="1" applyFill="1" applyBorder="1" applyAlignment="1">
      <alignment/>
    </xf>
    <xf numFmtId="194" fontId="92" fillId="0" borderId="40" xfId="58" applyNumberFormat="1" applyFont="1" applyFill="1" applyBorder="1" applyAlignment="1">
      <alignment horizontal="center"/>
    </xf>
    <xf numFmtId="194" fontId="92" fillId="0" borderId="48" xfId="58" applyNumberFormat="1" applyFont="1" applyFill="1" applyBorder="1" applyAlignment="1">
      <alignment horizontal="center"/>
    </xf>
    <xf numFmtId="177" fontId="0" fillId="0" borderId="0" xfId="0" applyNumberFormat="1" applyBorder="1" applyAlignment="1">
      <alignment/>
    </xf>
    <xf numFmtId="0" fontId="0" fillId="0" borderId="47" xfId="0" applyFill="1" applyBorder="1" applyAlignment="1">
      <alignment/>
    </xf>
    <xf numFmtId="4" fontId="0" fillId="0" borderId="47" xfId="0" applyNumberFormat="1" applyFill="1" applyBorder="1" applyAlignment="1">
      <alignment/>
    </xf>
    <xf numFmtId="9" fontId="6" fillId="0" borderId="49" xfId="59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/>
    </xf>
    <xf numFmtId="9" fontId="6" fillId="0" borderId="50" xfId="59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9" fontId="6" fillId="0" borderId="51" xfId="59" applyNumberFormat="1" applyFont="1" applyFill="1" applyBorder="1" applyAlignment="1">
      <alignment horizontal="center"/>
    </xf>
    <xf numFmtId="9" fontId="6" fillId="0" borderId="38" xfId="59" applyNumberFormat="1" applyFont="1" applyFill="1" applyBorder="1" applyAlignment="1">
      <alignment horizontal="center"/>
    </xf>
    <xf numFmtId="9" fontId="6" fillId="0" borderId="39" xfId="59" applyNumberFormat="1" applyFont="1" applyFill="1" applyBorder="1" applyAlignment="1">
      <alignment horizontal="center"/>
    </xf>
    <xf numFmtId="9" fontId="6" fillId="0" borderId="40" xfId="59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98" fontId="0" fillId="0" borderId="0" xfId="0" applyNumberFormat="1" applyBorder="1" applyAlignment="1">
      <alignment/>
    </xf>
    <xf numFmtId="0" fontId="8" fillId="0" borderId="31" xfId="0" applyFont="1" applyFill="1" applyBorder="1" applyAlignment="1">
      <alignment horizontal="center"/>
    </xf>
    <xf numFmtId="9" fontId="6" fillId="0" borderId="52" xfId="59" applyNumberFormat="1" applyFont="1" applyFill="1" applyBorder="1" applyAlignment="1">
      <alignment horizontal="center"/>
    </xf>
    <xf numFmtId="196" fontId="3" fillId="0" borderId="53" xfId="0" applyNumberFormat="1" applyFont="1" applyFill="1" applyBorder="1" applyAlignment="1">
      <alignment/>
    </xf>
    <xf numFmtId="9" fontId="6" fillId="0" borderId="54" xfId="59" applyNumberFormat="1" applyFont="1" applyFill="1" applyBorder="1" applyAlignment="1">
      <alignment horizontal="center"/>
    </xf>
    <xf numFmtId="9" fontId="6" fillId="0" borderId="55" xfId="59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9" fontId="6" fillId="0" borderId="0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9" fontId="0" fillId="0" borderId="0" xfId="59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4" fontId="6" fillId="0" borderId="0" xfId="5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4" fontId="6" fillId="0" borderId="0" xfId="59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3" fontId="3" fillId="0" borderId="56" xfId="0" applyNumberFormat="1" applyFont="1" applyFill="1" applyBorder="1" applyAlignment="1">
      <alignment vertical="center"/>
    </xf>
    <xf numFmtId="194" fontId="6" fillId="0" borderId="57" xfId="59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vertical="center"/>
    </xf>
    <xf numFmtId="194" fontId="6" fillId="0" borderId="58" xfId="59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17" borderId="0" xfId="0" applyFill="1" applyAlignment="1">
      <alignment/>
    </xf>
    <xf numFmtId="0" fontId="29" fillId="17" borderId="0" xfId="0" applyFont="1" applyFill="1" applyAlignment="1">
      <alignment/>
    </xf>
    <xf numFmtId="3" fontId="29" fillId="17" borderId="0" xfId="0" applyNumberFormat="1" applyFont="1" applyFill="1" applyAlignment="1">
      <alignment/>
    </xf>
    <xf numFmtId="9" fontId="29" fillId="17" borderId="0" xfId="59" applyFon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58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26" borderId="0" xfId="0" applyFont="1" applyFill="1" applyAlignment="1">
      <alignment horizontal="center"/>
    </xf>
    <xf numFmtId="4" fontId="0" fillId="0" borderId="59" xfId="0" applyNumberFormat="1" applyFill="1" applyBorder="1" applyAlignment="1">
      <alignment/>
    </xf>
    <xf numFmtId="9" fontId="0" fillId="0" borderId="60" xfId="58" applyFont="1" applyFill="1" applyBorder="1" applyAlignment="1">
      <alignment/>
    </xf>
    <xf numFmtId="9" fontId="0" fillId="0" borderId="61" xfId="58" applyFont="1" applyFill="1" applyBorder="1" applyAlignment="1">
      <alignment/>
    </xf>
    <xf numFmtId="0" fontId="1" fillId="0" borderId="62" xfId="0" applyFont="1" applyFill="1" applyBorder="1" applyAlignment="1">
      <alignment/>
    </xf>
    <xf numFmtId="4" fontId="0" fillId="0" borderId="63" xfId="0" applyNumberFormat="1" applyFill="1" applyBorder="1" applyAlignment="1">
      <alignment/>
    </xf>
    <xf numFmtId="4" fontId="0" fillId="0" borderId="0" xfId="0" applyNumberFormat="1" applyAlignment="1">
      <alignment horizontal="right"/>
    </xf>
    <xf numFmtId="0" fontId="91" fillId="0" borderId="0" xfId="0" applyFon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59" applyFont="1" applyAlignment="1">
      <alignment horizontal="right"/>
    </xf>
    <xf numFmtId="3" fontId="91" fillId="0" borderId="11" xfId="0" applyNumberFormat="1" applyFont="1" applyFill="1" applyBorder="1" applyAlignment="1">
      <alignment/>
    </xf>
    <xf numFmtId="9" fontId="92" fillId="0" borderId="38" xfId="59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9" fontId="0" fillId="0" borderId="0" xfId="58" applyFont="1" applyAlignment="1">
      <alignment/>
    </xf>
    <xf numFmtId="4" fontId="91" fillId="0" borderId="0" xfId="0" applyNumberFormat="1" applyFont="1" applyFill="1" applyBorder="1" applyAlignment="1">
      <alignment/>
    </xf>
    <xf numFmtId="4" fontId="91" fillId="0" borderId="65" xfId="0" applyNumberFormat="1" applyFont="1" applyFill="1" applyBorder="1" applyAlignment="1">
      <alignment/>
    </xf>
    <xf numFmtId="4" fontId="91" fillId="0" borderId="0" xfId="0" applyNumberFormat="1" applyFont="1" applyFill="1" applyBorder="1" applyAlignment="1">
      <alignment horizontal="right"/>
    </xf>
    <xf numFmtId="4" fontId="91" fillId="0" borderId="65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 wrapText="1"/>
    </xf>
    <xf numFmtId="0" fontId="11" fillId="27" borderId="11" xfId="0" applyFont="1" applyFill="1" applyBorder="1" applyAlignment="1">
      <alignment horizontal="center"/>
    </xf>
    <xf numFmtId="0" fontId="11" fillId="27" borderId="66" xfId="0" applyFont="1" applyFill="1" applyBorder="1" applyAlignment="1">
      <alignment horizontal="center"/>
    </xf>
    <xf numFmtId="0" fontId="11" fillId="27" borderId="67" xfId="0" applyFont="1" applyFill="1" applyBorder="1" applyAlignment="1">
      <alignment horizontal="center"/>
    </xf>
    <xf numFmtId="0" fontId="11" fillId="27" borderId="68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/>
    </xf>
    <xf numFmtId="0" fontId="11" fillId="27" borderId="69" xfId="0" applyFont="1" applyFill="1" applyBorder="1" applyAlignment="1">
      <alignment horizontal="center"/>
    </xf>
    <xf numFmtId="0" fontId="11" fillId="27" borderId="70" xfId="0" applyFont="1" applyFill="1" applyBorder="1" applyAlignment="1">
      <alignment horizontal="center"/>
    </xf>
    <xf numFmtId="0" fontId="11" fillId="27" borderId="71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 vertical="center"/>
    </xf>
    <xf numFmtId="0" fontId="11" fillId="27" borderId="11" xfId="0" applyFont="1" applyFill="1" applyBorder="1" applyAlignment="1">
      <alignment horizontal="center" vertical="center"/>
    </xf>
    <xf numFmtId="0" fontId="11" fillId="27" borderId="38" xfId="0" applyFont="1" applyFill="1" applyBorder="1" applyAlignment="1">
      <alignment horizontal="center"/>
    </xf>
    <xf numFmtId="0" fontId="11" fillId="27" borderId="40" xfId="0" applyFont="1" applyFill="1" applyBorder="1" applyAlignment="1">
      <alignment horizontal="center"/>
    </xf>
    <xf numFmtId="0" fontId="11" fillId="27" borderId="39" xfId="0" applyFont="1" applyFill="1" applyBorder="1" applyAlignment="1">
      <alignment horizontal="center"/>
    </xf>
    <xf numFmtId="0" fontId="11" fillId="27" borderId="44" xfId="0" applyFont="1" applyFill="1" applyBorder="1" applyAlignment="1">
      <alignment horizontal="center"/>
    </xf>
    <xf numFmtId="0" fontId="11" fillId="27" borderId="34" xfId="0" applyFont="1" applyFill="1" applyBorder="1" applyAlignment="1">
      <alignment horizontal="center"/>
    </xf>
    <xf numFmtId="0" fontId="11" fillId="27" borderId="7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1" fillId="27" borderId="32" xfId="0" applyFont="1" applyFill="1" applyBorder="1" applyAlignment="1">
      <alignment horizontal="center"/>
    </xf>
    <xf numFmtId="0" fontId="11" fillId="27" borderId="73" xfId="0" applyFont="1" applyFill="1" applyBorder="1" applyAlignment="1">
      <alignment/>
    </xf>
    <xf numFmtId="0" fontId="11" fillId="27" borderId="74" xfId="0" applyFont="1" applyFill="1" applyBorder="1" applyAlignment="1">
      <alignment horizontal="center"/>
    </xf>
    <xf numFmtId="0" fontId="11" fillId="27" borderId="75" xfId="0" applyFont="1" applyFill="1" applyBorder="1" applyAlignment="1">
      <alignment horizontal="center"/>
    </xf>
    <xf numFmtId="0" fontId="11" fillId="27" borderId="76" xfId="0" applyFont="1" applyFill="1" applyBorder="1" applyAlignment="1">
      <alignment horizontal="center"/>
    </xf>
    <xf numFmtId="0" fontId="11" fillId="27" borderId="77" xfId="0" applyFont="1" applyFill="1" applyBorder="1" applyAlignment="1">
      <alignment horizontal="center"/>
    </xf>
    <xf numFmtId="0" fontId="11" fillId="27" borderId="78" xfId="0" applyFont="1" applyFill="1" applyBorder="1" applyAlignment="1">
      <alignment horizontal="center"/>
    </xf>
    <xf numFmtId="0" fontId="11" fillId="27" borderId="79" xfId="0" applyFont="1" applyFill="1" applyBorder="1" applyAlignment="1">
      <alignment horizontal="center"/>
    </xf>
    <xf numFmtId="0" fontId="11" fillId="27" borderId="73" xfId="0" applyFont="1" applyFill="1" applyBorder="1" applyAlignment="1">
      <alignment horizontal="center"/>
    </xf>
    <xf numFmtId="0" fontId="13" fillId="27" borderId="32" xfId="0" applyFont="1" applyFill="1" applyBorder="1" applyAlignment="1">
      <alignment/>
    </xf>
    <xf numFmtId="0" fontId="13" fillId="27" borderId="80" xfId="0" applyFont="1" applyFill="1" applyBorder="1" applyAlignment="1">
      <alignment/>
    </xf>
    <xf numFmtId="0" fontId="13" fillId="27" borderId="16" xfId="0" applyFont="1" applyFill="1" applyBorder="1" applyAlignment="1">
      <alignment/>
    </xf>
    <xf numFmtId="0" fontId="13" fillId="27" borderId="81" xfId="0" applyFont="1" applyFill="1" applyBorder="1" applyAlignment="1">
      <alignment/>
    </xf>
    <xf numFmtId="0" fontId="11" fillId="27" borderId="12" xfId="0" applyFont="1" applyFill="1" applyBorder="1" applyAlignment="1">
      <alignment/>
    </xf>
    <xf numFmtId="0" fontId="11" fillId="27" borderId="0" xfId="0" applyFont="1" applyFill="1" applyBorder="1" applyAlignment="1">
      <alignment horizontal="center"/>
    </xf>
    <xf numFmtId="0" fontId="11" fillId="27" borderId="26" xfId="0" applyFont="1" applyFill="1" applyBorder="1" applyAlignment="1">
      <alignment horizontal="center"/>
    </xf>
    <xf numFmtId="0" fontId="13" fillId="27" borderId="73" xfId="0" applyFont="1" applyFill="1" applyBorder="1" applyAlignment="1">
      <alignment/>
    </xf>
    <xf numFmtId="0" fontId="13" fillId="27" borderId="78" xfId="0" applyFont="1" applyFill="1" applyBorder="1" applyAlignment="1">
      <alignment/>
    </xf>
    <xf numFmtId="0" fontId="13" fillId="27" borderId="82" xfId="0" applyFont="1" applyFill="1" applyBorder="1" applyAlignment="1">
      <alignment/>
    </xf>
    <xf numFmtId="0" fontId="13" fillId="27" borderId="83" xfId="0" applyFont="1" applyFill="1" applyBorder="1" applyAlignment="1">
      <alignment/>
    </xf>
    <xf numFmtId="4" fontId="0" fillId="0" borderId="84" xfId="0" applyNumberFormat="1" applyFill="1" applyBorder="1" applyAlignment="1">
      <alignment/>
    </xf>
    <xf numFmtId="4" fontId="0" fillId="0" borderId="85" xfId="0" applyNumberFormat="1" applyFill="1" applyBorder="1" applyAlignment="1">
      <alignment/>
    </xf>
    <xf numFmtId="4" fontId="0" fillId="0" borderId="86" xfId="0" applyNumberFormat="1" applyFill="1" applyBorder="1" applyAlignment="1">
      <alignment/>
    </xf>
    <xf numFmtId="0" fontId="11" fillId="27" borderId="87" xfId="0" applyFont="1" applyFill="1" applyBorder="1" applyAlignment="1">
      <alignment horizontal="center" vertical="center"/>
    </xf>
    <xf numFmtId="0" fontId="11" fillId="27" borderId="8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3" fontId="91" fillId="0" borderId="47" xfId="0" applyNumberFormat="1" applyFont="1" applyFill="1" applyBorder="1" applyAlignment="1">
      <alignment/>
    </xf>
    <xf numFmtId="9" fontId="92" fillId="0" borderId="49" xfId="59" applyNumberFormat="1" applyFont="1" applyFill="1" applyBorder="1" applyAlignment="1">
      <alignment horizontal="center"/>
    </xf>
    <xf numFmtId="4" fontId="1" fillId="0" borderId="64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0" fontId="91" fillId="0" borderId="89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94" fillId="0" borderId="90" xfId="0" applyFont="1" applyFill="1" applyBorder="1" applyAlignment="1">
      <alignment horizontal="center"/>
    </xf>
    <xf numFmtId="0" fontId="91" fillId="0" borderId="0" xfId="0" applyFont="1" applyFill="1" applyBorder="1" applyAlignment="1">
      <alignment vertical="top" wrapText="1"/>
    </xf>
    <xf numFmtId="4" fontId="91" fillId="0" borderId="37" xfId="0" applyNumberFormat="1" applyFont="1" applyFill="1" applyBorder="1" applyAlignment="1">
      <alignment/>
    </xf>
    <xf numFmtId="194" fontId="92" fillId="0" borderId="91" xfId="58" applyNumberFormat="1" applyFont="1" applyFill="1" applyBorder="1" applyAlignment="1">
      <alignment horizontal="center"/>
    </xf>
    <xf numFmtId="10" fontId="92" fillId="0" borderId="37" xfId="58" applyNumberFormat="1" applyFont="1" applyFill="1" applyBorder="1" applyAlignment="1">
      <alignment horizontal="center"/>
    </xf>
    <xf numFmtId="10" fontId="92" fillId="0" borderId="91" xfId="58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91" fillId="0" borderId="0" xfId="0" applyFont="1" applyFill="1" applyAlignment="1">
      <alignment/>
    </xf>
    <xf numFmtId="4" fontId="91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91" fillId="0" borderId="92" xfId="0" applyFont="1" applyFill="1" applyBorder="1" applyAlignment="1">
      <alignment/>
    </xf>
    <xf numFmtId="10" fontId="92" fillId="0" borderId="49" xfId="59" applyNumberFormat="1" applyFont="1" applyFill="1" applyBorder="1" applyAlignment="1">
      <alignment horizontal="center"/>
    </xf>
    <xf numFmtId="3" fontId="93" fillId="0" borderId="47" xfId="0" applyNumberFormat="1" applyFont="1" applyFill="1" applyBorder="1" applyAlignment="1">
      <alignment/>
    </xf>
    <xf numFmtId="10" fontId="92" fillId="0" borderId="51" xfId="59" applyNumberFormat="1" applyFont="1" applyFill="1" applyBorder="1" applyAlignment="1">
      <alignment horizontal="center"/>
    </xf>
    <xf numFmtId="4" fontId="93" fillId="0" borderId="47" xfId="0" applyNumberFormat="1" applyFont="1" applyFill="1" applyBorder="1" applyAlignment="1">
      <alignment/>
    </xf>
    <xf numFmtId="194" fontId="92" fillId="0" borderId="51" xfId="59" applyNumberFormat="1" applyFont="1" applyFill="1" applyBorder="1" applyAlignment="1">
      <alignment horizontal="center"/>
    </xf>
    <xf numFmtId="10" fontId="92" fillId="0" borderId="38" xfId="59" applyNumberFormat="1" applyFont="1" applyFill="1" applyBorder="1" applyAlignment="1">
      <alignment horizontal="center"/>
    </xf>
    <xf numFmtId="3" fontId="93" fillId="0" borderId="11" xfId="0" applyNumberFormat="1" applyFont="1" applyFill="1" applyBorder="1" applyAlignment="1">
      <alignment/>
    </xf>
    <xf numFmtId="10" fontId="92" fillId="0" borderId="40" xfId="59" applyNumberFormat="1" applyFont="1" applyFill="1" applyBorder="1" applyAlignment="1">
      <alignment horizontal="center"/>
    </xf>
    <xf numFmtId="194" fontId="92" fillId="0" borderId="40" xfId="59" applyNumberFormat="1" applyFont="1" applyFill="1" applyBorder="1" applyAlignment="1">
      <alignment horizontal="center"/>
    </xf>
    <xf numFmtId="0" fontId="91" fillId="0" borderId="42" xfId="0" applyFont="1" applyFill="1" applyBorder="1" applyAlignment="1">
      <alignment/>
    </xf>
    <xf numFmtId="3" fontId="91" fillId="0" borderId="42" xfId="0" applyNumberFormat="1" applyFont="1" applyFill="1" applyBorder="1" applyAlignment="1">
      <alignment/>
    </xf>
    <xf numFmtId="10" fontId="92" fillId="0" borderId="41" xfId="59" applyNumberFormat="1" applyFont="1" applyFill="1" applyBorder="1" applyAlignment="1">
      <alignment horizontal="center"/>
    </xf>
    <xf numFmtId="3" fontId="93" fillId="0" borderId="42" xfId="0" applyNumberFormat="1" applyFont="1" applyFill="1" applyBorder="1" applyAlignment="1">
      <alignment/>
    </xf>
    <xf numFmtId="10" fontId="92" fillId="0" borderId="48" xfId="59" applyNumberFormat="1" applyFont="1" applyFill="1" applyBorder="1" applyAlignment="1">
      <alignment horizontal="center"/>
    </xf>
    <xf numFmtId="194" fontId="92" fillId="0" borderId="48" xfId="59" applyNumberFormat="1" applyFont="1" applyFill="1" applyBorder="1" applyAlignment="1">
      <alignment horizontal="center"/>
    </xf>
    <xf numFmtId="0" fontId="93" fillId="0" borderId="28" xfId="0" applyFont="1" applyFill="1" applyBorder="1" applyAlignment="1">
      <alignment horizontal="center"/>
    </xf>
    <xf numFmtId="3" fontId="95" fillId="0" borderId="28" xfId="0" applyNumberFormat="1" applyFont="1" applyFill="1" applyBorder="1" applyAlignment="1">
      <alignment/>
    </xf>
    <xf numFmtId="194" fontId="92" fillId="0" borderId="93" xfId="59" applyNumberFormat="1" applyFont="1" applyFill="1" applyBorder="1" applyAlignment="1">
      <alignment horizontal="center"/>
    </xf>
    <xf numFmtId="3" fontId="96" fillId="0" borderId="28" xfId="0" applyNumberFormat="1" applyFont="1" applyFill="1" applyBorder="1" applyAlignment="1">
      <alignment/>
    </xf>
    <xf numFmtId="10" fontId="92" fillId="0" borderId="94" xfId="59" applyNumberFormat="1" applyFont="1" applyFill="1" applyBorder="1" applyAlignment="1">
      <alignment horizontal="center"/>
    </xf>
    <xf numFmtId="4" fontId="95" fillId="0" borderId="13" xfId="0" applyNumberFormat="1" applyFont="1" applyFill="1" applyBorder="1" applyAlignment="1">
      <alignment/>
    </xf>
    <xf numFmtId="4" fontId="95" fillId="0" borderId="28" xfId="0" applyNumberFormat="1" applyFont="1" applyFill="1" applyBorder="1" applyAlignment="1">
      <alignment/>
    </xf>
    <xf numFmtId="4" fontId="96" fillId="0" borderId="28" xfId="0" applyNumberFormat="1" applyFont="1" applyFill="1" applyBorder="1" applyAlignment="1">
      <alignment/>
    </xf>
    <xf numFmtId="4" fontId="96" fillId="0" borderId="35" xfId="0" applyNumberFormat="1" applyFont="1" applyFill="1" applyBorder="1" applyAlignment="1">
      <alignment/>
    </xf>
    <xf numFmtId="194" fontId="92" fillId="0" borderId="94" xfId="59" applyNumberFormat="1" applyFont="1" applyFill="1" applyBorder="1" applyAlignment="1">
      <alignment horizontal="center"/>
    </xf>
    <xf numFmtId="0" fontId="91" fillId="0" borderId="95" xfId="0" applyFont="1" applyFill="1" applyBorder="1" applyAlignment="1">
      <alignment/>
    </xf>
    <xf numFmtId="3" fontId="93" fillId="0" borderId="61" xfId="0" applyNumberFormat="1" applyFont="1" applyFill="1" applyBorder="1" applyAlignment="1">
      <alignment/>
    </xf>
    <xf numFmtId="4" fontId="91" fillId="0" borderId="61" xfId="0" applyNumberFormat="1" applyFont="1" applyFill="1" applyBorder="1" applyAlignment="1">
      <alignment/>
    </xf>
    <xf numFmtId="4" fontId="93" fillId="0" borderId="61" xfId="0" applyNumberFormat="1" applyFont="1" applyFill="1" applyBorder="1" applyAlignment="1">
      <alignment/>
    </xf>
    <xf numFmtId="0" fontId="93" fillId="0" borderId="35" xfId="0" applyFont="1" applyFill="1" applyBorder="1" applyAlignment="1">
      <alignment horizontal="center"/>
    </xf>
    <xf numFmtId="3" fontId="95" fillId="0" borderId="96" xfId="0" applyNumberFormat="1" applyFont="1" applyFill="1" applyBorder="1" applyAlignment="1">
      <alignment/>
    </xf>
    <xf numFmtId="3" fontId="96" fillId="0" borderId="35" xfId="0" applyNumberFormat="1" applyFont="1" applyFill="1" applyBorder="1" applyAlignment="1">
      <alignment/>
    </xf>
    <xf numFmtId="194" fontId="92" fillId="0" borderId="52" xfId="59" applyNumberFormat="1" applyFont="1" applyFill="1" applyBorder="1" applyAlignment="1">
      <alignment horizontal="center"/>
    </xf>
    <xf numFmtId="4" fontId="95" fillId="0" borderId="35" xfId="0" applyNumberFormat="1" applyFont="1" applyFill="1" applyBorder="1" applyAlignment="1">
      <alignment/>
    </xf>
    <xf numFmtId="0" fontId="94" fillId="0" borderId="10" xfId="0" applyFont="1" applyFill="1" applyBorder="1" applyAlignment="1">
      <alignment horizontal="center"/>
    </xf>
    <xf numFmtId="0" fontId="94" fillId="0" borderId="12" xfId="0" applyFont="1" applyFill="1" applyBorder="1" applyAlignment="1">
      <alignment horizontal="center"/>
    </xf>
    <xf numFmtId="0" fontId="94" fillId="0" borderId="19" xfId="0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94" fontId="92" fillId="0" borderId="93" xfId="58" applyNumberFormat="1" applyFont="1" applyFill="1" applyBorder="1" applyAlignment="1">
      <alignment horizontal="center"/>
    </xf>
    <xf numFmtId="194" fontId="92" fillId="0" borderId="35" xfId="58" applyNumberFormat="1" applyFont="1" applyFill="1" applyBorder="1" applyAlignment="1">
      <alignment horizontal="center"/>
    </xf>
    <xf numFmtId="194" fontId="92" fillId="0" borderId="94" xfId="58" applyNumberFormat="1" applyFont="1" applyFill="1" applyBorder="1" applyAlignment="1">
      <alignment horizontal="center"/>
    </xf>
    <xf numFmtId="10" fontId="92" fillId="0" borderId="97" xfId="58" applyNumberFormat="1" applyFont="1" applyFill="1" applyBorder="1" applyAlignment="1">
      <alignment horizontal="center"/>
    </xf>
    <xf numFmtId="4" fontId="96" fillId="0" borderId="98" xfId="0" applyNumberFormat="1" applyFont="1" applyFill="1" applyBorder="1" applyAlignment="1">
      <alignment/>
    </xf>
    <xf numFmtId="9" fontId="92" fillId="0" borderId="36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194" fontId="91" fillId="0" borderId="0" xfId="0" applyNumberFormat="1" applyFont="1" applyFill="1" applyAlignment="1">
      <alignment/>
    </xf>
    <xf numFmtId="10" fontId="92" fillId="0" borderId="0" xfId="58" applyNumberFormat="1" applyFont="1" applyFill="1" applyBorder="1" applyAlignment="1">
      <alignment horizontal="center"/>
    </xf>
    <xf numFmtId="0" fontId="91" fillId="0" borderId="11" xfId="0" applyFont="1" applyBorder="1" applyAlignment="1">
      <alignment/>
    </xf>
    <xf numFmtId="0" fontId="91" fillId="0" borderId="37" xfId="0" applyFont="1" applyBorder="1" applyAlignment="1">
      <alignment/>
    </xf>
    <xf numFmtId="0" fontId="91" fillId="0" borderId="91" xfId="0" applyFont="1" applyBorder="1" applyAlignment="1">
      <alignment/>
    </xf>
    <xf numFmtId="10" fontId="91" fillId="0" borderId="91" xfId="0" applyNumberFormat="1" applyFont="1" applyBorder="1" applyAlignment="1">
      <alignment/>
    </xf>
    <xf numFmtId="10" fontId="91" fillId="0" borderId="37" xfId="0" applyNumberFormat="1" applyFont="1" applyBorder="1" applyAlignment="1">
      <alignment/>
    </xf>
    <xf numFmtId="10" fontId="91" fillId="0" borderId="0" xfId="0" applyNumberFormat="1" applyFont="1" applyBorder="1" applyAlignment="1">
      <alignment/>
    </xf>
    <xf numFmtId="194" fontId="92" fillId="0" borderId="0" xfId="58" applyNumberFormat="1" applyFont="1" applyFill="1" applyBorder="1" applyAlignment="1">
      <alignment horizontal="center"/>
    </xf>
    <xf numFmtId="0" fontId="94" fillId="0" borderId="99" xfId="0" applyFont="1" applyFill="1" applyBorder="1" applyAlignment="1">
      <alignment horizontal="center"/>
    </xf>
    <xf numFmtId="0" fontId="93" fillId="0" borderId="14" xfId="0" applyFont="1" applyFill="1" applyBorder="1" applyAlignment="1">
      <alignment horizontal="center"/>
    </xf>
    <xf numFmtId="4" fontId="95" fillId="0" borderId="100" xfId="0" applyNumberFormat="1" applyFont="1" applyFill="1" applyBorder="1" applyAlignment="1">
      <alignment/>
    </xf>
    <xf numFmtId="194" fontId="92" fillId="0" borderId="101" xfId="58" applyNumberFormat="1" applyFont="1" applyFill="1" applyBorder="1" applyAlignment="1">
      <alignment horizontal="center"/>
    </xf>
    <xf numFmtId="194" fontId="92" fillId="0" borderId="64" xfId="58" applyNumberFormat="1" applyFont="1" applyFill="1" applyBorder="1" applyAlignment="1">
      <alignment horizontal="center"/>
    </xf>
    <xf numFmtId="4" fontId="96" fillId="0" borderId="53" xfId="0" applyNumberFormat="1" applyFont="1" applyFill="1" applyBorder="1" applyAlignment="1">
      <alignment/>
    </xf>
    <xf numFmtId="10" fontId="92" fillId="0" borderId="55" xfId="58" applyNumberFormat="1" applyFont="1" applyFill="1" applyBorder="1" applyAlignment="1">
      <alignment horizontal="center"/>
    </xf>
    <xf numFmtId="4" fontId="95" fillId="0" borderId="31" xfId="0" applyNumberFormat="1" applyFont="1" applyFill="1" applyBorder="1" applyAlignment="1">
      <alignment/>
    </xf>
    <xf numFmtId="4" fontId="96" fillId="0" borderId="100" xfId="0" applyNumberFormat="1" applyFont="1" applyFill="1" applyBorder="1" applyAlignment="1">
      <alignment/>
    </xf>
    <xf numFmtId="10" fontId="92" fillId="0" borderId="54" xfId="58" applyNumberFormat="1" applyFont="1" applyFill="1" applyBorder="1" applyAlignment="1">
      <alignment horizontal="center"/>
    </xf>
    <xf numFmtId="4" fontId="96" fillId="0" borderId="31" xfId="0" applyNumberFormat="1" applyFont="1" applyFill="1" applyBorder="1" applyAlignment="1">
      <alignment/>
    </xf>
    <xf numFmtId="9" fontId="92" fillId="0" borderId="55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94" fontId="92" fillId="0" borderId="60" xfId="58" applyNumberFormat="1" applyFont="1" applyFill="1" applyBorder="1" applyAlignment="1">
      <alignment horizontal="center"/>
    </xf>
    <xf numFmtId="194" fontId="92" fillId="0" borderId="61" xfId="58" applyNumberFormat="1" applyFont="1" applyFill="1" applyBorder="1" applyAlignment="1">
      <alignment horizontal="center"/>
    </xf>
    <xf numFmtId="194" fontId="92" fillId="0" borderId="37" xfId="58" applyNumberFormat="1" applyFont="1" applyFill="1" applyBorder="1" applyAlignment="1">
      <alignment horizontal="center"/>
    </xf>
    <xf numFmtId="10" fontId="92" fillId="0" borderId="60" xfId="58" applyNumberFormat="1" applyFont="1" applyFill="1" applyBorder="1" applyAlignment="1">
      <alignment horizontal="center"/>
    </xf>
    <xf numFmtId="10" fontId="92" fillId="0" borderId="102" xfId="58" applyNumberFormat="1" applyFont="1" applyFill="1" applyBorder="1" applyAlignment="1">
      <alignment horizontal="center"/>
    </xf>
    <xf numFmtId="10" fontId="91" fillId="0" borderId="102" xfId="0" applyNumberFormat="1" applyFont="1" applyBorder="1" applyAlignment="1">
      <alignment/>
    </xf>
    <xf numFmtId="10" fontId="92" fillId="0" borderId="65" xfId="58" applyNumberFormat="1" applyFont="1" applyFill="1" applyBorder="1" applyAlignment="1">
      <alignment horizontal="center"/>
    </xf>
    <xf numFmtId="10" fontId="92" fillId="0" borderId="103" xfId="58" applyNumberFormat="1" applyFont="1" applyFill="1" applyBorder="1" applyAlignment="1">
      <alignment horizontal="center"/>
    </xf>
    <xf numFmtId="4" fontId="3" fillId="0" borderId="104" xfId="0" applyNumberFormat="1" applyFont="1" applyFill="1" applyBorder="1" applyAlignment="1">
      <alignment/>
    </xf>
    <xf numFmtId="4" fontId="3" fillId="0" borderId="105" xfId="0" applyNumberFormat="1" applyFont="1" applyFill="1" applyBorder="1" applyAlignment="1">
      <alignment/>
    </xf>
    <xf numFmtId="0" fontId="11" fillId="27" borderId="106" xfId="0" applyFont="1" applyFill="1" applyBorder="1" applyAlignment="1">
      <alignment horizontal="center"/>
    </xf>
    <xf numFmtId="0" fontId="11" fillId="27" borderId="10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08" xfId="0" applyFont="1" applyFill="1" applyBorder="1" applyAlignment="1">
      <alignment horizontal="center"/>
    </xf>
    <xf numFmtId="0" fontId="1" fillId="0" borderId="109" xfId="0" applyFont="1" applyFill="1" applyBorder="1" applyAlignment="1">
      <alignment horizontal="center"/>
    </xf>
    <xf numFmtId="0" fontId="11" fillId="27" borderId="110" xfId="0" applyFont="1" applyFill="1" applyBorder="1" applyAlignment="1">
      <alignment horizontal="center"/>
    </xf>
    <xf numFmtId="0" fontId="11" fillId="27" borderId="111" xfId="0" applyFont="1" applyFill="1" applyBorder="1" applyAlignment="1">
      <alignment horizontal="center"/>
    </xf>
    <xf numFmtId="0" fontId="11" fillId="27" borderId="112" xfId="0" applyFont="1" applyFill="1" applyBorder="1" applyAlignment="1">
      <alignment horizontal="center" vertical="center"/>
    </xf>
    <xf numFmtId="0" fontId="11" fillId="27" borderId="90" xfId="0" applyFont="1" applyFill="1" applyBorder="1" applyAlignment="1">
      <alignment horizontal="center" vertical="center"/>
    </xf>
    <xf numFmtId="0" fontId="11" fillId="27" borderId="87" xfId="0" applyFont="1" applyFill="1" applyBorder="1" applyAlignment="1">
      <alignment horizontal="center" vertical="center"/>
    </xf>
    <xf numFmtId="0" fontId="11" fillId="27" borderId="89" xfId="0" applyFont="1" applyFill="1" applyBorder="1" applyAlignment="1">
      <alignment horizontal="center" vertical="center"/>
    </xf>
    <xf numFmtId="0" fontId="11" fillId="27" borderId="15" xfId="0" applyFont="1" applyFill="1" applyBorder="1" applyAlignment="1">
      <alignment horizontal="center" vertical="center"/>
    </xf>
    <xf numFmtId="0" fontId="11" fillId="27" borderId="91" xfId="0" applyFont="1" applyFill="1" applyBorder="1" applyAlignment="1">
      <alignment horizontal="center" vertical="center"/>
    </xf>
    <xf numFmtId="0" fontId="11" fillId="27" borderId="113" xfId="0" applyFont="1" applyFill="1" applyBorder="1" applyAlignment="1">
      <alignment horizontal="center"/>
    </xf>
    <xf numFmtId="0" fontId="11" fillId="27" borderId="1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27" borderId="80" xfId="0" applyFont="1" applyFill="1" applyBorder="1" applyAlignment="1">
      <alignment horizontal="center"/>
    </xf>
    <xf numFmtId="0" fontId="11" fillId="27" borderId="16" xfId="0" applyFont="1" applyFill="1" applyBorder="1" applyAlignment="1">
      <alignment horizontal="center"/>
    </xf>
    <xf numFmtId="0" fontId="11" fillId="27" borderId="3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27" borderId="115" xfId="0" applyFont="1" applyFill="1" applyBorder="1" applyAlignment="1">
      <alignment horizontal="center" vertical="center"/>
    </xf>
    <xf numFmtId="0" fontId="11" fillId="27" borderId="8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11" fillId="27" borderId="116" xfId="0" applyFont="1" applyFill="1" applyBorder="1" applyAlignment="1">
      <alignment horizontal="center" vertical="center"/>
    </xf>
    <xf numFmtId="4" fontId="91" fillId="0" borderId="117" xfId="0" applyNumberFormat="1" applyFont="1" applyFill="1" applyBorder="1" applyAlignment="1">
      <alignment/>
    </xf>
    <xf numFmtId="4" fontId="91" fillId="0" borderId="118" xfId="0" applyNumberFormat="1" applyFont="1" applyFill="1" applyBorder="1" applyAlignment="1">
      <alignment/>
    </xf>
    <xf numFmtId="194" fontId="92" fillId="0" borderId="119" xfId="58" applyNumberFormat="1" applyFont="1" applyFill="1" applyBorder="1" applyAlignment="1">
      <alignment horizontal="center"/>
    </xf>
    <xf numFmtId="0" fontId="11" fillId="27" borderId="120" xfId="0" applyFont="1" applyFill="1" applyBorder="1" applyAlignment="1">
      <alignment horizontal="center" vertical="center"/>
    </xf>
    <xf numFmtId="0" fontId="11" fillId="27" borderId="121" xfId="0" applyFont="1" applyFill="1" applyBorder="1" applyAlignment="1">
      <alignment horizontal="center" vertical="center"/>
    </xf>
    <xf numFmtId="0" fontId="11" fillId="27" borderId="122" xfId="0" applyFont="1" applyFill="1" applyBorder="1" applyAlignment="1">
      <alignment horizontal="center"/>
    </xf>
    <xf numFmtId="0" fontId="11" fillId="27" borderId="123" xfId="0" applyFont="1" applyFill="1" applyBorder="1" applyAlignment="1">
      <alignment horizontal="center"/>
    </xf>
    <xf numFmtId="0" fontId="11" fillId="27" borderId="124" xfId="0" applyFont="1" applyFill="1" applyBorder="1" applyAlignment="1">
      <alignment horizontal="center"/>
    </xf>
    <xf numFmtId="0" fontId="11" fillId="27" borderId="125" xfId="0" applyFont="1" applyFill="1" applyBorder="1" applyAlignment="1">
      <alignment horizontal="center"/>
    </xf>
    <xf numFmtId="0" fontId="11" fillId="27" borderId="126" xfId="0" applyFont="1" applyFill="1" applyBorder="1" applyAlignment="1">
      <alignment horizontal="center" vertical="center"/>
    </xf>
    <xf numFmtId="0" fontId="11" fillId="27" borderId="127" xfId="0" applyFont="1" applyFill="1" applyBorder="1" applyAlignment="1">
      <alignment horizontal="center"/>
    </xf>
    <xf numFmtId="0" fontId="3" fillId="0" borderId="128" xfId="0" applyFont="1" applyFill="1" applyBorder="1" applyAlignment="1">
      <alignment horizontal="center"/>
    </xf>
    <xf numFmtId="194" fontId="6" fillId="0" borderId="129" xfId="58" applyNumberFormat="1" applyFont="1" applyFill="1" applyBorder="1" applyAlignment="1">
      <alignment horizontal="center"/>
    </xf>
    <xf numFmtId="0" fontId="3" fillId="0" borderId="130" xfId="0" applyFont="1" applyFill="1" applyBorder="1" applyAlignment="1">
      <alignment horizontal="center"/>
    </xf>
    <xf numFmtId="0" fontId="3" fillId="0" borderId="131" xfId="0" applyFont="1" applyFill="1" applyBorder="1" applyAlignment="1">
      <alignment horizontal="center"/>
    </xf>
    <xf numFmtId="4" fontId="3" fillId="0" borderId="132" xfId="0" applyNumberFormat="1" applyFont="1" applyFill="1" applyBorder="1" applyAlignment="1">
      <alignment/>
    </xf>
    <xf numFmtId="194" fontId="6" fillId="0" borderId="133" xfId="58" applyNumberFormat="1" applyFont="1" applyFill="1" applyBorder="1" applyAlignment="1">
      <alignment horizontal="center"/>
    </xf>
    <xf numFmtId="194" fontId="6" fillId="0" borderId="132" xfId="58" applyNumberFormat="1" applyFont="1" applyFill="1" applyBorder="1" applyAlignment="1">
      <alignment horizontal="center"/>
    </xf>
    <xf numFmtId="194" fontId="6" fillId="0" borderId="134" xfId="58" applyNumberFormat="1" applyFont="1" applyFill="1" applyBorder="1" applyAlignment="1">
      <alignment horizontal="center"/>
    </xf>
    <xf numFmtId="4" fontId="3" fillId="0" borderId="134" xfId="0" applyNumberFormat="1" applyFont="1" applyFill="1" applyBorder="1" applyAlignment="1">
      <alignment/>
    </xf>
    <xf numFmtId="4" fontId="3" fillId="0" borderId="131" xfId="0" applyNumberFormat="1" applyFont="1" applyFill="1" applyBorder="1" applyAlignment="1">
      <alignment/>
    </xf>
    <xf numFmtId="194" fontId="6" fillId="0" borderId="131" xfId="58" applyNumberFormat="1" applyFont="1" applyFill="1" applyBorder="1" applyAlignment="1">
      <alignment horizontal="center"/>
    </xf>
    <xf numFmtId="0" fontId="0" fillId="0" borderId="132" xfId="0" applyFill="1" applyBorder="1" applyAlignment="1">
      <alignment/>
    </xf>
    <xf numFmtId="0" fontId="0" fillId="0" borderId="135" xfId="0" applyFill="1" applyBorder="1" applyAlignment="1">
      <alignment/>
    </xf>
    <xf numFmtId="0" fontId="91" fillId="0" borderId="38" xfId="0" applyFont="1" applyBorder="1" applyAlignment="1">
      <alignment/>
    </xf>
    <xf numFmtId="194" fontId="92" fillId="0" borderId="11" xfId="58" applyNumberFormat="1" applyFont="1" applyFill="1" applyBorder="1" applyAlignment="1">
      <alignment horizontal="center"/>
    </xf>
    <xf numFmtId="0" fontId="91" fillId="0" borderId="117" xfId="0" applyFont="1" applyBorder="1" applyAlignment="1">
      <alignment/>
    </xf>
    <xf numFmtId="4" fontId="91" fillId="0" borderId="102" xfId="0" applyNumberFormat="1" applyFont="1" applyFill="1" applyBorder="1" applyAlignment="1">
      <alignment/>
    </xf>
    <xf numFmtId="43" fontId="91" fillId="0" borderId="12" xfId="0" applyNumberFormat="1" applyFont="1" applyFill="1" applyBorder="1" applyAlignment="1" quotePrefix="1">
      <alignment/>
    </xf>
    <xf numFmtId="43" fontId="91" fillId="0" borderId="12" xfId="0" applyNumberFormat="1" applyFont="1" applyFill="1" applyBorder="1" applyAlignment="1">
      <alignment/>
    </xf>
    <xf numFmtId="3" fontId="91" fillId="0" borderId="42" xfId="0" applyNumberFormat="1" applyFont="1" applyFill="1" applyBorder="1" applyAlignment="1" quotePrefix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FACTURACIÓN EN LAS EMPRESAS DEL MERCADO ELÉCTRICO  2014</a:t>
            </a:r>
          </a:p>
        </c:rich>
      </c:tx>
      <c:layout>
        <c:manualLayout>
          <c:xMode val="factor"/>
          <c:yMode val="factor"/>
          <c:x val="-0.0095"/>
          <c:y val="0.0145"/>
        </c:manualLayout>
      </c:layout>
      <c:spPr>
        <a:solidFill>
          <a:srgbClr val="C3D69B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3675"/>
          <c:w val="0.8807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'9.1 Fact. Total'!$M$36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'9.1 Fact. Total'!$N$35:$Y$35</c:f>
              <c:strCache/>
            </c:strRef>
          </c:cat>
          <c:val>
            <c:numRef>
              <c:f>'9.1 Fact. Total'!$N$36:$Y$36</c:f>
              <c:numCache/>
            </c:numRef>
          </c:val>
          <c:smooth val="0"/>
        </c:ser>
        <c:ser>
          <c:idx val="1"/>
          <c:order val="1"/>
          <c:tx>
            <c:strRef>
              <c:f>'9.1 Fact. Total'!$M$37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'9.1 Fact. Total'!$N$35:$Y$35</c:f>
              <c:strCache/>
            </c:strRef>
          </c:cat>
          <c:val>
            <c:numRef>
              <c:f>'9.1 Fact. Total'!$N$37:$Y$37</c:f>
              <c:numCache/>
            </c:numRef>
          </c:val>
          <c:smooth val="0"/>
        </c:ser>
        <c:ser>
          <c:idx val="2"/>
          <c:order val="2"/>
          <c:tx>
            <c:strRef>
              <c:f>'9.1 Fact. Total'!$M$38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'9.1 Fact. Total'!$N$35:$Y$35</c:f>
              <c:strCache/>
            </c:strRef>
          </c:cat>
          <c:val>
            <c:numRef>
              <c:f>'9.1 Fact. Total'!$N$38:$Y$38</c:f>
              <c:numCache/>
            </c:numRef>
          </c:val>
          <c:smooth val="0"/>
        </c:ser>
        <c:marker val="1"/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tickLblSkip val="1"/>
        <c:noMultiLvlLbl val="0"/>
      </c:catAx>
      <c:valAx>
        <c:axId val="1047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 US $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89675"/>
          <c:w val="0.616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DE EMPRESAS TRANSMISORAS SEGUN LONGITUD DE LÍNEAS OPERATIVAS EN    500,  220  y 138 kV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solidFill>
          <a:srgbClr val="C3D69B"/>
        </a:solidFill>
        <a:ln w="12700">
          <a:solidFill>
            <a:srgbClr val="000000"/>
          </a:solidFill>
        </a:ln>
      </c:spPr>
    </c:title>
    <c:view3D>
      <c:rotX val="2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19325"/>
          <c:y val="0.27425"/>
          <c:w val="0.60225"/>
          <c:h val="0.5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'9.3 Transmisión'!$O$39:$O$50</c:f>
              <c:strCache/>
            </c:strRef>
          </c:cat>
          <c:val>
            <c:numRef>
              <c:f>'9.3 Transmisión'!$Q$39:$Q$50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 DE LAS EMPRESAS ESTATALES Y PRIVADAS 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SEGÚN EL NÚMERO DE CLIENTES</a:t>
            </a:r>
          </a:p>
        </c:rich>
      </c:tx>
      <c:layout>
        <c:manualLayout>
          <c:xMode val="factor"/>
          <c:yMode val="factor"/>
          <c:x val="-0.081"/>
          <c:y val="0"/>
        </c:manualLayout>
      </c:layout>
      <c:spPr>
        <a:solidFill>
          <a:srgbClr val="C3D69B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8725"/>
          <c:y val="0.47925"/>
          <c:w val="0.25025"/>
          <c:h val="0.27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Distribuidoras'!$T$50:$T$51</c:f>
              <c:strCache/>
            </c:strRef>
          </c:cat>
          <c:val>
            <c:numRef>
              <c:f>'9.4 Distribuidoras'!$U$50:$U$51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74"/>
          <c:y val="0"/>
          <c:w val="0.92375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Distribuidoras'!$W$50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Distribuidoras'!$X$48:$Y$48</c:f>
              <c:strCache/>
            </c:strRef>
          </c:cat>
          <c:val>
            <c:numRef>
              <c:f>'9.4 Distribuidoras'!$X$50:$Y$50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Distribuidoras'!$W$51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Distribuidoras'!$X$48:$Y$48</c:f>
              <c:strCache/>
            </c:strRef>
          </c:cat>
          <c:val>
            <c:numRef>
              <c:f>'9.4 Distribuidoras'!$X$51:$Y$51</c:f>
              <c:numCache/>
            </c:numRef>
          </c:val>
          <c:shape val="box"/>
        </c:ser>
        <c:shape val="box"/>
        <c:axId val="58255660"/>
        <c:axId val="54538893"/>
      </c:bar3D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893"/>
        <c:crossesAt val="0"/>
        <c:auto val="1"/>
        <c:lblOffset val="100"/>
        <c:tickLblSkip val="1"/>
        <c:noMultiLvlLbl val="0"/>
      </c:catAx>
      <c:valAx>
        <c:axId val="545388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0.1195"/>
              <c:y val="-0.4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1"/>
        <c:crossBetween val="between"/>
        <c:dispUnits/>
        <c:majorUnit val="5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939"/>
          <c:w val="0.461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DE LAS EMPRESAS ESTATALES Y PRIVADAS SEGÚN SU VENTA DE ENERGÍA ELÉCTRICA</a:t>
            </a:r>
          </a:p>
        </c:rich>
      </c:tx>
      <c:layout>
        <c:manualLayout>
          <c:xMode val="factor"/>
          <c:yMode val="factor"/>
          <c:x val="-0.016"/>
          <c:y val="0.0105"/>
        </c:manualLayout>
      </c:layout>
      <c:spPr>
        <a:solidFill>
          <a:srgbClr val="C3D69B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54075"/>
          <c:w val="0.19825"/>
          <c:h val="0.16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Distribuidoras'!$T$56:$T$57</c:f>
              <c:strCache/>
            </c:strRef>
          </c:cat>
          <c:val>
            <c:numRef>
              <c:f>'9.4 Distribuidoras'!$U$56:$U$57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"/>
          <c:w val="0.888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Distribuidoras'!$W$56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Distribuidoras'!$X$55:$Y$55</c:f>
              <c:strCache/>
            </c:strRef>
          </c:cat>
          <c:val>
            <c:numRef>
              <c:f>'9.4 Distribuidoras'!$X$56:$Y$56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Distribuidoras'!$X$55:$Y$55</c:f>
              <c:strCache/>
            </c:strRef>
          </c:cat>
          <c:val>
            <c:numRef>
              <c:f>'9.4 Distribuidoras'!$X$57:$Y$57</c:f>
              <c:numCache/>
            </c:numRef>
          </c:val>
          <c:shape val="box"/>
        </c:ser>
        <c:shape val="box"/>
        <c:axId val="21087990"/>
        <c:axId val="55574183"/>
      </c:bar3D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12175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7990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93725"/>
          <c:w val="0.494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DE LAS EMPRESAS ESTATALES Y PRIVADAS SEGÚN SU FACTURACIÓN 2014</a:t>
            </a:r>
          </a:p>
        </c:rich>
      </c:tx>
      <c:layout>
        <c:manualLayout>
          <c:xMode val="factor"/>
          <c:yMode val="factor"/>
          <c:x val="-0.00125"/>
          <c:y val="0.0335"/>
        </c:manualLayout>
      </c:layout>
      <c:spPr>
        <a:solidFill>
          <a:srgbClr val="C3D69B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467"/>
          <c:w val="0.263"/>
          <c:h val="0.28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'9.1 Fact. Total'!$E$5:$F$5</c:f>
              <c:strCache/>
            </c:strRef>
          </c:cat>
          <c:val>
            <c:numRef>
              <c:f>'9.1 Fact. Total'!$E$17:$F$17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075"/>
          <c:w val="0.853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 Fact. Total'!$E$5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Total'!$D$8,'9.1 Fact. Total'!$D$11,'9.1 Fact. Total'!$D$14)</c:f>
              <c:strCache/>
            </c:strRef>
          </c:cat>
          <c:val>
            <c:numRef>
              <c:f>('9.1 Fact. Total'!$E$8,'9.1 Fact. Total'!$E$11,'9.1 Fact. Total'!$E$14)</c:f>
              <c:numCache/>
            </c:numRef>
          </c:val>
          <c:shape val="box"/>
        </c:ser>
        <c:ser>
          <c:idx val="1"/>
          <c:order val="1"/>
          <c:tx>
            <c:strRef>
              <c:f>'9.1 Fact. Total'!$F$5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Total'!$D$8,'9.1 Fact. Total'!$D$11,'9.1 Fact. Total'!$D$14)</c:f>
              <c:strCache/>
            </c:strRef>
          </c:cat>
          <c:val>
            <c:numRef>
              <c:f>('9.1 Fact. Total'!$F$8,'9.1 Fact. Total'!$F$11,'9.1 Fact. Total'!$F$14)</c:f>
              <c:numCache/>
            </c:numRef>
          </c:val>
          <c:shape val="box"/>
        </c:ser>
        <c:shape val="box"/>
        <c:axId val="27156804"/>
        <c:axId val="43084645"/>
      </c:bar3D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84645"/>
        <c:crosses val="autoZero"/>
        <c:auto val="1"/>
        <c:lblOffset val="100"/>
        <c:tickLblSkip val="1"/>
        <c:noMultiLvlLbl val="0"/>
      </c:catAx>
      <c:valAx>
        <c:axId val="4308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6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914"/>
          <c:w val="0.54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 DE LAS EMPRESAS ESTATALES Y PRIVADAS POR SU POTENCIA INSTALADA</a:t>
            </a:r>
          </a:p>
        </c:rich>
      </c:tx>
      <c:layout>
        <c:manualLayout>
          <c:xMode val="factor"/>
          <c:yMode val="factor"/>
          <c:x val="0.02075"/>
          <c:y val="-0.01875"/>
        </c:manualLayout>
      </c:layout>
      <c:spPr>
        <a:solidFill>
          <a:srgbClr val="C3D69B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9625"/>
          <c:w val="0.30575"/>
          <c:h val="0.279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Generadoras'!$Z$82:$Z$83</c:f>
              <c:strCache/>
            </c:strRef>
          </c:cat>
          <c:val>
            <c:numRef>
              <c:f>'9.2.  Generadoras'!$AA$82:$AA$83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525"/>
          <c:w val="0.9837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Generadoras'!$AC$82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Generadoras'!$AD$80:$AG$80</c:f>
              <c:strCache/>
            </c:strRef>
          </c:cat>
          <c:val>
            <c:numRef>
              <c:f>'9.2.  Generadoras'!$AD$82:$AG$82</c:f>
              <c:numCache/>
            </c:numRef>
          </c:val>
          <c:shape val="box"/>
        </c:ser>
        <c:ser>
          <c:idx val="1"/>
          <c:order val="1"/>
          <c:tx>
            <c:strRef>
              <c:f>'9.2.  Generadoras'!$AC$83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Generadoras'!$AD$80:$AG$80</c:f>
              <c:strCache/>
            </c:strRef>
          </c:cat>
          <c:val>
            <c:numRef>
              <c:f>'9.2.  Generadoras'!$AD$83:$AG$83</c:f>
              <c:numCache/>
            </c:numRef>
          </c:val>
          <c:shape val="box"/>
        </c:ser>
        <c:shape val="box"/>
        <c:axId val="52217486"/>
        <c:axId val="195327"/>
      </c:bar3D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327"/>
        <c:crosses val="autoZero"/>
        <c:auto val="1"/>
        <c:lblOffset val="100"/>
        <c:tickLblSkip val="1"/>
        <c:noMultiLvlLbl val="0"/>
      </c:catAx>
      <c:valAx>
        <c:axId val="19532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3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486"/>
        <c:crossesAt val="1"/>
        <c:crossBetween val="between"/>
        <c:dispUnits/>
        <c:majorUnit val="4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"/>
          <c:y val="0.909"/>
          <c:w val="0.676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DE LAS EMPRESAS ESTATALES Y PRIVADAS SEGÚN SU PRODUCCIÓN DE ENERGÍA ELÉCTRICA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solidFill>
          <a:srgbClr val="C3D69B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625"/>
          <c:y val="0.542"/>
          <c:w val="0.40675"/>
          <c:h val="0.32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Generadoras'!$Z$87:$Z$88</c:f>
              <c:strCache/>
            </c:strRef>
          </c:cat>
          <c:val>
            <c:numRef>
              <c:f>'9.2.  Generadoras'!$AA$87:$AA$88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0355"/>
          <c:w val="0.988"/>
          <c:h val="0.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Generadoras'!$AC$87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Generadoras'!$AD$86:$AG$86</c:f>
              <c:strCache/>
            </c:strRef>
          </c:cat>
          <c:val>
            <c:numRef>
              <c:f>'9.2.  Generadoras'!$AD$87:$AG$87</c:f>
              <c:numCache/>
            </c:numRef>
          </c:val>
          <c:shape val="box"/>
        </c:ser>
        <c:ser>
          <c:idx val="1"/>
          <c:order val="1"/>
          <c:tx>
            <c:strRef>
              <c:f>'9.2.  Generadoras'!$AC$88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Generadoras'!$AD$86:$AG$86</c:f>
              <c:strCache/>
            </c:strRef>
          </c:cat>
          <c:val>
            <c:numRef>
              <c:f>'9.2.  Generadoras'!$AD$88:$AG$88</c:f>
              <c:numCache/>
            </c:numRef>
          </c:val>
          <c:shape val="box"/>
        </c:ser>
        <c:shape val="box"/>
        <c:axId val="1757944"/>
        <c:axId val="15821497"/>
      </c:bar3D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821497"/>
        <c:crosses val="autoZero"/>
        <c:auto val="1"/>
        <c:lblOffset val="100"/>
        <c:tickLblSkip val="1"/>
        <c:noMultiLvlLbl val="0"/>
      </c:catAx>
      <c:valAx>
        <c:axId val="158214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735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944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89575"/>
          <c:w val="0.54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 DE LAS EMPRESAS PRIVADAS SEGÚN LONGITUD DE LÍNEAS DE TRANMISIÓN EN 500,  220 y 138 kV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solidFill>
          <a:srgbClr val="C3D69B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9425"/>
          <c:y val="0.24125"/>
          <c:w val="0.629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Transmisión'!$S$28:$U$28</c:f>
              <c:strCache/>
            </c:strRef>
          </c:cat>
          <c:val>
            <c:numRef>
              <c:f>'9.3 Transmisión'!$S$30:$U$30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'9.3 Transmisión'!$S$28:$U$28</c:f>
              <c:strCache/>
            </c:strRef>
          </c:cat>
          <c:val>
            <c:numRef>
              <c:f>'9.3 Transmisión'!$T$29:$U$29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Transmisión'!$S$28:$U$28</c:f>
              <c:strCache/>
            </c:strRef>
          </c:cat>
          <c:val>
            <c:numRef>
              <c:f>'9.3 Transmisión'!$S$30:$U$30</c:f>
              <c:numCache/>
            </c:numRef>
          </c:val>
        </c:ser>
        <c:ser>
          <c:idx val="3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Transmisión'!$S$28:$U$28</c:f>
              <c:strCache/>
            </c:strRef>
          </c:cat>
          <c:val>
            <c:numRef>
              <c:f>'9.3 Transmisión'!$T$29:$U$29</c:f>
              <c:numCache/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Transmisión'!$S$28:$U$28</c:f>
              <c:strCache/>
            </c:strRef>
          </c:cat>
          <c:val>
            <c:numRef>
              <c:f>'9.3 Transmisión'!$S$30:$U$30</c:f>
              <c:numCache/>
            </c:numRef>
          </c:val>
        </c:ser>
        <c:ser>
          <c:idx val="5"/>
          <c:order val="5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Transmisión'!$S$28:$U$28</c:f>
              <c:strCache/>
            </c:strRef>
          </c:cat>
          <c:val>
            <c:numRef>
              <c:f>'9.3 Transmisión'!$T$29:$U$29</c:f>
              <c:numCache/>
            </c:numRef>
          </c:val>
        </c:ser>
        <c:ser>
          <c:idx val="6"/>
          <c:order val="6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'9.3 Transmisión'!$S$28:$U$28</c:f>
              <c:strCache/>
            </c:strRef>
          </c:cat>
          <c:val>
            <c:numRef>
              <c:f>'9.3 Transmisión'!$S$30:$U$30</c:f>
              <c:numCache/>
            </c:numRef>
          </c:val>
        </c:ser>
        <c:ser>
          <c:idx val="7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Transmisión'!$S$28:$U$28</c:f>
              <c:strCache/>
            </c:strRef>
          </c:cat>
          <c:val>
            <c:numRef>
              <c:f>'9.3 Transmisión'!$T$29:$U$29</c:f>
              <c:numCache/>
            </c:numRef>
          </c:val>
        </c:ser>
        <c:overlap val="100"/>
        <c:axId val="8175746"/>
        <c:axId val="6472851"/>
      </c:barChart>
      <c:cat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auto val="1"/>
        <c:lblOffset val="100"/>
        <c:tickLblSkip val="1"/>
        <c:noMultiLvlLbl val="0"/>
      </c:cat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POR EMPRESA TRANSMISORA 2001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45</xdr:row>
      <xdr:rowOff>152400</xdr:rowOff>
    </xdr:from>
    <xdr:to>
      <xdr:col>9</xdr:col>
      <xdr:colOff>600075</xdr:colOff>
      <xdr:row>70</xdr:row>
      <xdr:rowOff>152400</xdr:rowOff>
    </xdr:to>
    <xdr:graphicFrame>
      <xdr:nvGraphicFramePr>
        <xdr:cNvPr id="1" name="Chart 3"/>
        <xdr:cNvGraphicFramePr/>
      </xdr:nvGraphicFramePr>
      <xdr:xfrm>
        <a:off x="200025" y="7753350"/>
        <a:ext cx="8105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22</xdr:row>
      <xdr:rowOff>28575</xdr:rowOff>
    </xdr:from>
    <xdr:to>
      <xdr:col>9</xdr:col>
      <xdr:colOff>828675</xdr:colOff>
      <xdr:row>41</xdr:row>
      <xdr:rowOff>95250</xdr:rowOff>
    </xdr:to>
    <xdr:graphicFrame>
      <xdr:nvGraphicFramePr>
        <xdr:cNvPr id="2" name="Chart 1"/>
        <xdr:cNvGraphicFramePr/>
      </xdr:nvGraphicFramePr>
      <xdr:xfrm>
        <a:off x="161925" y="3829050"/>
        <a:ext cx="83724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26</xdr:row>
      <xdr:rowOff>85725</xdr:rowOff>
    </xdr:from>
    <xdr:to>
      <xdr:col>3</xdr:col>
      <xdr:colOff>590550</xdr:colOff>
      <xdr:row>28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4850" y="4543425"/>
          <a:ext cx="2171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US$  6 062 Millones</a:t>
          </a:r>
        </a:p>
      </xdr:txBody>
    </xdr:sp>
    <xdr:clientData/>
  </xdr:twoCellAnchor>
  <xdr:twoCellAnchor>
    <xdr:from>
      <xdr:col>4</xdr:col>
      <xdr:colOff>457200</xdr:colOff>
      <xdr:row>25</xdr:row>
      <xdr:rowOff>104775</xdr:rowOff>
    </xdr:from>
    <xdr:to>
      <xdr:col>9</xdr:col>
      <xdr:colOff>561975</xdr:colOff>
      <xdr:row>40</xdr:row>
      <xdr:rowOff>133350</xdr:rowOff>
    </xdr:to>
    <xdr:graphicFrame>
      <xdr:nvGraphicFramePr>
        <xdr:cNvPr id="4" name="Chart 2"/>
        <xdr:cNvGraphicFramePr/>
      </xdr:nvGraphicFramePr>
      <xdr:xfrm>
        <a:off x="4048125" y="4400550"/>
        <a:ext cx="42195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0.41675</cdr:x>
      <cdr:y>0.59625</cdr:y>
    </cdr:from>
    <cdr:to>
      <cdr:x>0.49825</cdr:x>
      <cdr:y>0.6585</cdr:y>
    </cdr:to>
    <cdr:sp>
      <cdr:nvSpPr>
        <cdr:cNvPr id="1" name="Text Box 23"/>
        <cdr:cNvSpPr txBox="1">
          <a:spLocks noChangeArrowheads="1"/>
        </cdr:cNvSpPr>
      </cdr:nvSpPr>
      <cdr:spPr>
        <a:xfrm>
          <a:off x="1219200" y="1228725"/>
          <a:ext cx="238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4%</a:t>
          </a:r>
        </a:p>
      </cdr:txBody>
    </cdr:sp>
  </cdr:relSizeAnchor>
  <cdr:relSizeAnchor xmlns:cdr="http://schemas.openxmlformats.org/drawingml/2006/chartDrawing">
    <cdr:from>
      <cdr:x>0.23925</cdr:x>
      <cdr:y>0.39825</cdr:y>
    </cdr:from>
    <cdr:to>
      <cdr:x>0.32975</cdr:x>
      <cdr:y>0.47475</cdr:y>
    </cdr:to>
    <cdr:sp>
      <cdr:nvSpPr>
        <cdr:cNvPr id="2" name="Text Box 23"/>
        <cdr:cNvSpPr txBox="1">
          <a:spLocks noChangeArrowheads="1"/>
        </cdr:cNvSpPr>
      </cdr:nvSpPr>
      <cdr:spPr>
        <a:xfrm>
          <a:off x="695325" y="819150"/>
          <a:ext cx="266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41%</a:t>
          </a:r>
        </a:p>
      </cdr:txBody>
    </cdr:sp>
  </cdr:relSizeAnchor>
  <cdr:relSizeAnchor xmlns:cdr="http://schemas.openxmlformats.org/drawingml/2006/chartDrawing">
    <cdr:from>
      <cdr:x>0.31975</cdr:x>
      <cdr:y>0.338</cdr:y>
    </cdr:from>
    <cdr:to>
      <cdr:x>0.40325</cdr:x>
      <cdr:y>0.41425</cdr:y>
    </cdr:to>
    <cdr:sp>
      <cdr:nvSpPr>
        <cdr:cNvPr id="3" name="Text Box 23"/>
        <cdr:cNvSpPr txBox="1">
          <a:spLocks noChangeArrowheads="1"/>
        </cdr:cNvSpPr>
      </cdr:nvSpPr>
      <cdr:spPr>
        <a:xfrm>
          <a:off x="933450" y="6953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59%</a:t>
          </a:r>
        </a:p>
      </cdr:txBody>
    </cdr:sp>
  </cdr:relSizeAnchor>
  <cdr:relSizeAnchor xmlns:cdr="http://schemas.openxmlformats.org/drawingml/2006/chartDrawing">
    <cdr:from>
      <cdr:x>0.491</cdr:x>
      <cdr:y>-0.00775</cdr:y>
    </cdr:from>
    <cdr:to>
      <cdr:x>0.578</cdr:x>
      <cdr:y>0.0685</cdr:y>
    </cdr:to>
    <cdr:sp>
      <cdr:nvSpPr>
        <cdr:cNvPr id="4" name="Text Box 23"/>
        <cdr:cNvSpPr txBox="1">
          <a:spLocks noChangeArrowheads="1"/>
        </cdr:cNvSpPr>
      </cdr:nvSpPr>
      <cdr:spPr>
        <a:xfrm>
          <a:off x="1438275" y="-9524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96%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0.213</cdr:y>
    </cdr:from>
    <cdr:to>
      <cdr:x>0.38375</cdr:x>
      <cdr:y>0.345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561975"/>
          <a:ext cx="2924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42 026 GWh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0.4295</cdr:x>
      <cdr:y>0.61475</cdr:y>
    </cdr:from>
    <cdr:to>
      <cdr:x>0.47775</cdr:x>
      <cdr:y>0.692</cdr:y>
    </cdr:to>
    <cdr:sp>
      <cdr:nvSpPr>
        <cdr:cNvPr id="1" name="Text Box 23"/>
        <cdr:cNvSpPr txBox="1">
          <a:spLocks noChangeArrowheads="1"/>
        </cdr:cNvSpPr>
      </cdr:nvSpPr>
      <cdr:spPr>
        <a:xfrm>
          <a:off x="2143125" y="12858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0.46575</cdr:x>
      <cdr:y>0.0085</cdr:y>
    </cdr:from>
    <cdr:to>
      <cdr:x>0.5385</cdr:x>
      <cdr:y>0.08525</cdr:y>
    </cdr:to>
    <cdr:sp>
      <cdr:nvSpPr>
        <cdr:cNvPr id="2" name="Text Box 24"/>
        <cdr:cNvSpPr txBox="1">
          <a:spLocks noChangeArrowheads="1"/>
        </cdr:cNvSpPr>
      </cdr:nvSpPr>
      <cdr:spPr>
        <a:xfrm>
          <a:off x="2324100" y="952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97%
</a:t>
          </a:r>
        </a:p>
      </cdr:txBody>
    </cdr:sp>
  </cdr:relSizeAnchor>
  <cdr:relSizeAnchor xmlns:cdr="http://schemas.openxmlformats.org/drawingml/2006/chartDrawing">
    <cdr:from>
      <cdr:x>0.332</cdr:x>
      <cdr:y>0.1245</cdr:y>
    </cdr:from>
    <cdr:to>
      <cdr:x>0.43425</cdr:x>
      <cdr:y>0.1915</cdr:y>
    </cdr:to>
    <cdr:sp>
      <cdr:nvSpPr>
        <cdr:cNvPr id="3" name="Text Box 23"/>
        <cdr:cNvSpPr txBox="1">
          <a:spLocks noChangeArrowheads="1"/>
        </cdr:cNvSpPr>
      </cdr:nvSpPr>
      <cdr:spPr>
        <a:xfrm>
          <a:off x="1657350" y="257175"/>
          <a:ext cx="514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53%</a:t>
          </a:r>
        </a:p>
      </cdr:txBody>
    </cdr:sp>
  </cdr:relSizeAnchor>
  <cdr:relSizeAnchor xmlns:cdr="http://schemas.openxmlformats.org/drawingml/2006/chartDrawing">
    <cdr:from>
      <cdr:x>0.27775</cdr:x>
      <cdr:y>0.26375</cdr:y>
    </cdr:from>
    <cdr:to>
      <cdr:x>0.35525</cdr:x>
      <cdr:y>0.3405</cdr:y>
    </cdr:to>
    <cdr:sp>
      <cdr:nvSpPr>
        <cdr:cNvPr id="4" name="Text Box 23"/>
        <cdr:cNvSpPr txBox="1">
          <a:spLocks noChangeArrowheads="1"/>
        </cdr:cNvSpPr>
      </cdr:nvSpPr>
      <cdr:spPr>
        <a:xfrm>
          <a:off x="1390650" y="552450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77</xdr:row>
      <xdr:rowOff>123825</xdr:rowOff>
    </xdr:from>
    <xdr:to>
      <xdr:col>5</xdr:col>
      <xdr:colOff>533400</xdr:colOff>
      <xdr:row>93</xdr:row>
      <xdr:rowOff>142875</xdr:rowOff>
    </xdr:to>
    <xdr:graphicFrame>
      <xdr:nvGraphicFramePr>
        <xdr:cNvPr id="1" name="Chart 1"/>
        <xdr:cNvGraphicFramePr/>
      </xdr:nvGraphicFramePr>
      <xdr:xfrm>
        <a:off x="400050" y="16297275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2886075</xdr:colOff>
      <xdr:row>80</xdr:row>
      <xdr:rowOff>123825</xdr:rowOff>
    </xdr:from>
    <xdr:to>
      <xdr:col>5</xdr:col>
      <xdr:colOff>247650</xdr:colOff>
      <xdr:row>93</xdr:row>
      <xdr:rowOff>66675</xdr:rowOff>
    </xdr:to>
    <xdr:graphicFrame>
      <xdr:nvGraphicFramePr>
        <xdr:cNvPr id="2" name="Chart 2"/>
        <xdr:cNvGraphicFramePr/>
      </xdr:nvGraphicFramePr>
      <xdr:xfrm>
        <a:off x="3200400" y="16783050"/>
        <a:ext cx="2943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81</xdr:row>
      <xdr:rowOff>85725</xdr:rowOff>
    </xdr:from>
    <xdr:to>
      <xdr:col>1</xdr:col>
      <xdr:colOff>2409825</xdr:colOff>
      <xdr:row>82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923925" y="16916400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9 377 MW</a:t>
          </a:r>
        </a:p>
      </xdr:txBody>
    </xdr:sp>
    <xdr:clientData/>
  </xdr:twoCellAnchor>
  <xdr:twoCellAnchor>
    <xdr:from>
      <xdr:col>10</xdr:col>
      <xdr:colOff>123825</xdr:colOff>
      <xdr:row>77</xdr:row>
      <xdr:rowOff>123825</xdr:rowOff>
    </xdr:from>
    <xdr:to>
      <xdr:col>22</xdr:col>
      <xdr:colOff>914400</xdr:colOff>
      <xdr:row>93</xdr:row>
      <xdr:rowOff>142875</xdr:rowOff>
    </xdr:to>
    <xdr:graphicFrame>
      <xdr:nvGraphicFramePr>
        <xdr:cNvPr id="4" name="Chart 3"/>
        <xdr:cNvGraphicFramePr/>
      </xdr:nvGraphicFramePr>
      <xdr:xfrm>
        <a:off x="9096375" y="16297275"/>
        <a:ext cx="91916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561975</xdr:colOff>
      <xdr:row>80</xdr:row>
      <xdr:rowOff>133350</xdr:rowOff>
    </xdr:from>
    <xdr:to>
      <xdr:col>22</xdr:col>
      <xdr:colOff>885825</xdr:colOff>
      <xdr:row>93</xdr:row>
      <xdr:rowOff>95250</xdr:rowOff>
    </xdr:to>
    <xdr:graphicFrame>
      <xdr:nvGraphicFramePr>
        <xdr:cNvPr id="5" name="Chart 4"/>
        <xdr:cNvGraphicFramePr/>
      </xdr:nvGraphicFramePr>
      <xdr:xfrm>
        <a:off x="13249275" y="16792575"/>
        <a:ext cx="5010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133350</xdr:colOff>
      <xdr:row>88</xdr:row>
      <xdr:rowOff>47625</xdr:rowOff>
    </xdr:from>
    <xdr:to>
      <xdr:col>4</xdr:col>
      <xdr:colOff>485775</xdr:colOff>
      <xdr:row>89</xdr:row>
      <xdr:rowOff>76200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5210175" y="180308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3</xdr:col>
      <xdr:colOff>523875</xdr:colOff>
      <xdr:row>88</xdr:row>
      <xdr:rowOff>57150</xdr:rowOff>
    </xdr:from>
    <xdr:to>
      <xdr:col>4</xdr:col>
      <xdr:colOff>133350</xdr:colOff>
      <xdr:row>89</xdr:row>
      <xdr:rowOff>85725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5010150" y="180403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20</xdr:col>
      <xdr:colOff>247650</xdr:colOff>
      <xdr:row>88</xdr:row>
      <xdr:rowOff>142875</xdr:rowOff>
    </xdr:from>
    <xdr:to>
      <xdr:col>20</xdr:col>
      <xdr:colOff>419100</xdr:colOff>
      <xdr:row>89</xdr:row>
      <xdr:rowOff>133350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6144875" y="181260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20</xdr:col>
      <xdr:colOff>428625</xdr:colOff>
      <xdr:row>88</xdr:row>
      <xdr:rowOff>114300</xdr:rowOff>
    </xdr:from>
    <xdr:to>
      <xdr:col>20</xdr:col>
      <xdr:colOff>790575</xdr:colOff>
      <xdr:row>89</xdr:row>
      <xdr:rowOff>85725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16325850" y="1809750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676275</xdr:colOff>
      <xdr:row>88</xdr:row>
      <xdr:rowOff>57150</xdr:rowOff>
    </xdr:from>
    <xdr:to>
      <xdr:col>5</xdr:col>
      <xdr:colOff>209550</xdr:colOff>
      <xdr:row>89</xdr:row>
      <xdr:rowOff>85725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5753100" y="180403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504825</xdr:colOff>
      <xdr:row>88</xdr:row>
      <xdr:rowOff>47625</xdr:rowOff>
    </xdr:from>
    <xdr:to>
      <xdr:col>4</xdr:col>
      <xdr:colOff>704850</xdr:colOff>
      <xdr:row>89</xdr:row>
      <xdr:rowOff>76200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5581650" y="18030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209550</xdr:colOff>
      <xdr:row>88</xdr:row>
      <xdr:rowOff>85725</xdr:rowOff>
    </xdr:from>
    <xdr:to>
      <xdr:col>21</xdr:col>
      <xdr:colOff>571500</xdr:colOff>
      <xdr:row>89</xdr:row>
      <xdr:rowOff>57150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6992600" y="18068925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21</xdr:col>
      <xdr:colOff>9525</xdr:colOff>
      <xdr:row>88</xdr:row>
      <xdr:rowOff>104775</xdr:rowOff>
    </xdr:from>
    <xdr:to>
      <xdr:col>21</xdr:col>
      <xdr:colOff>371475</xdr:colOff>
      <xdr:row>89</xdr:row>
      <xdr:rowOff>76200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16792575" y="18087975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23</xdr:row>
      <xdr:rowOff>142875</xdr:rowOff>
    </xdr:from>
    <xdr:to>
      <xdr:col>9</xdr:col>
      <xdr:colOff>847725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2266950" y="4076700"/>
        <a:ext cx="75438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27</xdr:row>
      <xdr:rowOff>66675</xdr:rowOff>
    </xdr:from>
    <xdr:to>
      <xdr:col>6</xdr:col>
      <xdr:colOff>857250</xdr:colOff>
      <xdr:row>28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543550" y="4648200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11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288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km.</a:t>
          </a:r>
        </a:p>
      </xdr:txBody>
    </xdr:sp>
    <xdr:clientData/>
  </xdr:twoCellAnchor>
  <xdr:twoCellAnchor>
    <xdr:from>
      <xdr:col>49</xdr:col>
      <xdr:colOff>247650</xdr:colOff>
      <xdr:row>0</xdr:row>
      <xdr:rowOff>0</xdr:rowOff>
    </xdr:from>
    <xdr:to>
      <xdr:col>58</xdr:col>
      <xdr:colOff>485775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5920025" y="0"/>
        <a:ext cx="7096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990600</xdr:colOff>
      <xdr:row>48</xdr:row>
      <xdr:rowOff>0</xdr:rowOff>
    </xdr:from>
    <xdr:to>
      <xdr:col>10</xdr:col>
      <xdr:colOff>400050</xdr:colOff>
      <xdr:row>75</xdr:row>
      <xdr:rowOff>57150</xdr:rowOff>
    </xdr:to>
    <xdr:graphicFrame>
      <xdr:nvGraphicFramePr>
        <xdr:cNvPr id="4" name="Chart 5"/>
        <xdr:cNvGraphicFramePr/>
      </xdr:nvGraphicFramePr>
      <xdr:xfrm>
        <a:off x="1552575" y="7981950"/>
        <a:ext cx="870585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695325</xdr:colOff>
      <xdr:row>39</xdr:row>
      <xdr:rowOff>95250</xdr:rowOff>
    </xdr:from>
    <xdr:to>
      <xdr:col>4</xdr:col>
      <xdr:colOff>485775</xdr:colOff>
      <xdr:row>41</xdr:row>
      <xdr:rowOff>66675</xdr:rowOff>
    </xdr:to>
    <xdr:sp>
      <xdr:nvSpPr>
        <xdr:cNvPr id="5" name="1 CuadroTexto"/>
        <xdr:cNvSpPr txBox="1">
          <a:spLocks noChangeArrowheads="1"/>
        </xdr:cNvSpPr>
      </xdr:nvSpPr>
      <xdr:spPr>
        <a:xfrm>
          <a:off x="4772025" y="6619875"/>
          <a:ext cx="504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0.251</cdr:y>
    </cdr:from>
    <cdr:to>
      <cdr:x>0.321</cdr:x>
      <cdr:y>0.373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933450"/>
          <a:ext cx="1990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6 427 344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0.26275</cdr:y>
    </cdr:from>
    <cdr:to>
      <cdr:x>0.43475</cdr:x>
      <cdr:y>0.3285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962025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22 780 GWh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45</xdr:row>
      <xdr:rowOff>142875</xdr:rowOff>
    </xdr:from>
    <xdr:to>
      <xdr:col>5</xdr:col>
      <xdr:colOff>409575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323850" y="8934450"/>
        <a:ext cx="7972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2914650</xdr:colOff>
      <xdr:row>49</xdr:row>
      <xdr:rowOff>104775</xdr:rowOff>
    </xdr:from>
    <xdr:to>
      <xdr:col>5</xdr:col>
      <xdr:colOff>133350</xdr:colOff>
      <xdr:row>67</xdr:row>
      <xdr:rowOff>85725</xdr:rowOff>
    </xdr:to>
    <xdr:graphicFrame>
      <xdr:nvGraphicFramePr>
        <xdr:cNvPr id="2" name="Chart 2"/>
        <xdr:cNvGraphicFramePr/>
      </xdr:nvGraphicFramePr>
      <xdr:xfrm>
        <a:off x="3228975" y="9610725"/>
        <a:ext cx="47910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45</xdr:row>
      <xdr:rowOff>142875</xdr:rowOff>
    </xdr:from>
    <xdr:to>
      <xdr:col>15</xdr:col>
      <xdr:colOff>371475</xdr:colOff>
      <xdr:row>68</xdr:row>
      <xdr:rowOff>47625</xdr:rowOff>
    </xdr:to>
    <xdr:graphicFrame>
      <xdr:nvGraphicFramePr>
        <xdr:cNvPr id="3" name="Chart 3"/>
        <xdr:cNvGraphicFramePr/>
      </xdr:nvGraphicFramePr>
      <xdr:xfrm>
        <a:off x="8734425" y="8934450"/>
        <a:ext cx="78200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485775</xdr:colOff>
      <xdr:row>49</xdr:row>
      <xdr:rowOff>104775</xdr:rowOff>
    </xdr:from>
    <xdr:to>
      <xdr:col>14</xdr:col>
      <xdr:colOff>1247775</xdr:colOff>
      <xdr:row>67</xdr:row>
      <xdr:rowOff>9525</xdr:rowOff>
    </xdr:to>
    <xdr:graphicFrame>
      <xdr:nvGraphicFramePr>
        <xdr:cNvPr id="4" name="Chart 4"/>
        <xdr:cNvGraphicFramePr/>
      </xdr:nvGraphicFramePr>
      <xdr:xfrm>
        <a:off x="12382500" y="9610725"/>
        <a:ext cx="37623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view="pageBreakPreview" zoomScaleSheetLayoutView="100" zoomScalePageLayoutView="70" workbookViewId="0" topLeftCell="A1">
      <selection activeCell="K39" sqref="K39"/>
    </sheetView>
  </sheetViews>
  <sheetFormatPr defaultColWidth="11.421875" defaultRowHeight="12.75"/>
  <cols>
    <col min="4" max="4" width="19.57421875" style="0" customWidth="1"/>
    <col min="5" max="6" width="13.7109375" style="0" bestFit="1" customWidth="1"/>
    <col min="10" max="10" width="18.7109375" style="0" customWidth="1"/>
    <col min="11" max="11" width="13.421875" style="0" customWidth="1"/>
    <col min="12" max="12" width="17.28125" style="0" customWidth="1"/>
  </cols>
  <sheetData>
    <row r="1" spans="1:10" ht="18">
      <c r="A1" s="105" t="s">
        <v>152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8">
      <c r="A2" s="25"/>
      <c r="B2" s="22"/>
      <c r="C2" s="22"/>
      <c r="D2" s="21"/>
      <c r="E2" s="21"/>
      <c r="F2" s="21"/>
      <c r="G2" s="21"/>
      <c r="H2" s="21"/>
      <c r="I2" s="21"/>
    </row>
    <row r="3" ht="13.5" thickBot="1"/>
    <row r="4" spans="4:7" ht="12.75">
      <c r="D4" s="238"/>
      <c r="E4" s="239"/>
      <c r="F4" s="240"/>
      <c r="G4" s="241"/>
    </row>
    <row r="5" spans="4:7" ht="12.75">
      <c r="D5" s="242" t="s">
        <v>33</v>
      </c>
      <c r="E5" s="207" t="s">
        <v>4</v>
      </c>
      <c r="F5" s="243" t="s">
        <v>5</v>
      </c>
      <c r="G5" s="244" t="s">
        <v>3</v>
      </c>
    </row>
    <row r="6" spans="4:7" ht="12.75">
      <c r="D6" s="245"/>
      <c r="E6" s="246"/>
      <c r="F6" s="247"/>
      <c r="G6" s="248"/>
    </row>
    <row r="7" spans="4:14" ht="13.5" thickBot="1">
      <c r="D7" s="37"/>
      <c r="E7" s="351" t="s">
        <v>38</v>
      </c>
      <c r="F7" s="352"/>
      <c r="G7" s="353"/>
      <c r="H7" s="8"/>
      <c r="J7" s="2"/>
      <c r="K7" s="2"/>
      <c r="L7" s="2"/>
      <c r="M7" s="2"/>
      <c r="N7" s="2"/>
    </row>
    <row r="8" spans="4:11" ht="15.75" thickTop="1">
      <c r="D8" s="38" t="s">
        <v>34</v>
      </c>
      <c r="E8" s="251">
        <v>522.994141313307</v>
      </c>
      <c r="F8" s="250">
        <v>2153.5033903479066</v>
      </c>
      <c r="G8" s="51">
        <f>SUM(E8:F8)</f>
        <v>2676.4975316612135</v>
      </c>
      <c r="H8" s="8"/>
      <c r="K8" s="2"/>
    </row>
    <row r="9" spans="4:13" ht="12.75">
      <c r="D9" s="191"/>
      <c r="E9" s="192"/>
      <c r="F9" s="249"/>
      <c r="G9" s="54">
        <f>G8/G17</f>
        <v>0.44157935243885216</v>
      </c>
      <c r="H9" s="8"/>
      <c r="K9" s="23"/>
      <c r="L9" s="182"/>
      <c r="M9" s="182"/>
    </row>
    <row r="10" spans="4:13" ht="12.75">
      <c r="D10" s="39"/>
      <c r="E10" s="97"/>
      <c r="F10" s="188"/>
      <c r="G10" s="55"/>
      <c r="H10" s="8"/>
      <c r="K10" s="23"/>
      <c r="L10" s="182"/>
      <c r="M10" s="182"/>
    </row>
    <row r="11" spans="4:13" ht="15">
      <c r="D11" s="38" t="s">
        <v>35</v>
      </c>
      <c r="E11" s="29"/>
      <c r="F11" s="56">
        <v>317.1160481189328</v>
      </c>
      <c r="G11" s="57">
        <f>SUM(E11:F11)</f>
        <v>317.1160481189328</v>
      </c>
      <c r="H11" s="8"/>
      <c r="K11" s="23"/>
      <c r="L11" s="182"/>
      <c r="M11" s="182"/>
    </row>
    <row r="12" spans="4:13" ht="12.75">
      <c r="D12" s="40"/>
      <c r="E12" s="52"/>
      <c r="F12" s="53"/>
      <c r="G12" s="54">
        <f>G11/G17</f>
        <v>0.05231908399684308</v>
      </c>
      <c r="H12" s="8"/>
      <c r="K12" s="23"/>
      <c r="L12" s="182"/>
      <c r="M12" s="182"/>
    </row>
    <row r="13" spans="4:13" ht="12.75">
      <c r="D13" s="38"/>
      <c r="E13" s="29"/>
      <c r="F13" s="56"/>
      <c r="G13" s="58"/>
      <c r="H13" s="8"/>
      <c r="L13" s="182"/>
      <c r="M13" s="182"/>
    </row>
    <row r="14" spans="4:13" ht="15">
      <c r="D14" s="38" t="s">
        <v>36</v>
      </c>
      <c r="E14" s="29">
        <v>1165.6856740231876</v>
      </c>
      <c r="F14" s="56">
        <v>1901.8934103890947</v>
      </c>
      <c r="G14" s="57">
        <f>SUM(E14:F14)</f>
        <v>3067.579084412282</v>
      </c>
      <c r="H14" s="8"/>
      <c r="L14" s="182"/>
      <c r="M14" s="182"/>
    </row>
    <row r="15" spans="4:13" ht="13.5" thickBot="1">
      <c r="D15" s="41"/>
      <c r="E15" s="190"/>
      <c r="F15" s="189"/>
      <c r="G15" s="59">
        <f>G14/G17</f>
        <v>0.5061015635643048</v>
      </c>
      <c r="H15" s="8"/>
      <c r="L15" s="182"/>
      <c r="M15" s="182"/>
    </row>
    <row r="16" spans="4:13" ht="13.5" thickTop="1">
      <c r="D16" s="37"/>
      <c r="E16" s="33"/>
      <c r="F16" s="60"/>
      <c r="G16" s="58"/>
      <c r="H16" s="8"/>
      <c r="L16" s="183"/>
      <c r="M16" s="183"/>
    </row>
    <row r="17" spans="4:10" ht="15.75">
      <c r="D17" s="42" t="s">
        <v>3</v>
      </c>
      <c r="E17" s="61">
        <f>SUM(E8,E11,E14)</f>
        <v>1688.6798153364946</v>
      </c>
      <c r="F17" s="62">
        <f>SUM(F8,F11,F14)</f>
        <v>4372.512848855934</v>
      </c>
      <c r="G17" s="63">
        <f>SUM(E17:F17)</f>
        <v>6061.192664192428</v>
      </c>
      <c r="H17" s="43"/>
      <c r="I17" s="6"/>
      <c r="J17" s="6"/>
    </row>
    <row r="18" spans="4:8" ht="13.5" thickBot="1">
      <c r="D18" s="44"/>
      <c r="E18" s="64">
        <f>E17/G17</f>
        <v>0.2786052034466204</v>
      </c>
      <c r="F18" s="65">
        <f>F17/G17</f>
        <v>0.7213947965533797</v>
      </c>
      <c r="G18" s="66"/>
      <c r="H18" s="8"/>
    </row>
    <row r="19" spans="4:8" ht="4.5" customHeight="1">
      <c r="D19" s="8"/>
      <c r="E19" s="8"/>
      <c r="F19" s="8"/>
      <c r="G19" s="8"/>
      <c r="H19" s="8"/>
    </row>
    <row r="20" ht="13.5">
      <c r="B20" s="225" t="s">
        <v>130</v>
      </c>
    </row>
    <row r="21" ht="13.5">
      <c r="B21" s="225" t="s">
        <v>153</v>
      </c>
    </row>
    <row r="22" ht="13.5">
      <c r="C22" s="225"/>
    </row>
    <row r="23" ht="13.5" thickBot="1"/>
    <row r="24" spans="13:15" ht="12.75">
      <c r="M24" s="77">
        <f>(E8/G8)*100</f>
        <v>19.54024373744525</v>
      </c>
      <c r="N24" s="78">
        <f>(F8/G8)*100</f>
        <v>80.45975626255475</v>
      </c>
      <c r="O24" s="79">
        <f>SUM(M24:N24)/100</f>
        <v>1</v>
      </c>
    </row>
    <row r="25" spans="13:15" ht="12.75">
      <c r="M25" s="80"/>
      <c r="N25" s="81"/>
      <c r="O25" s="82"/>
    </row>
    <row r="26" spans="13:15" ht="12.75">
      <c r="M26" s="80"/>
      <c r="N26" s="81"/>
      <c r="O26" s="82"/>
    </row>
    <row r="27" spans="13:15" ht="12.75">
      <c r="M27" s="80">
        <f>(E11/G11)*100</f>
        <v>0</v>
      </c>
      <c r="N27" s="81">
        <f>(F11/G11)*100</f>
        <v>100</v>
      </c>
      <c r="O27" s="82">
        <f>SUM(M27:N27)/100</f>
        <v>1</v>
      </c>
    </row>
    <row r="28" spans="13:15" ht="12.75">
      <c r="M28" s="80"/>
      <c r="N28" s="81"/>
      <c r="O28" s="82"/>
    </row>
    <row r="29" spans="13:15" ht="12.75">
      <c r="M29" s="80"/>
      <c r="N29" s="81"/>
      <c r="O29" s="82"/>
    </row>
    <row r="30" spans="13:15" ht="13.5" thickBot="1">
      <c r="M30" s="83">
        <f>(E14/G14)*100</f>
        <v>38.00018326981524</v>
      </c>
      <c r="N30" s="84">
        <f>(F14/G14)*100</f>
        <v>61.99981673018476</v>
      </c>
      <c r="O30" s="85">
        <f>SUM(M30:N30)/100</f>
        <v>1</v>
      </c>
    </row>
    <row r="33" ht="15.75">
      <c r="M33" s="24" t="s">
        <v>135</v>
      </c>
    </row>
    <row r="34" ht="13.5" thickBot="1"/>
    <row r="35" spans="13:26" ht="12.75">
      <c r="M35" s="69"/>
      <c r="N35" s="70" t="s">
        <v>22</v>
      </c>
      <c r="O35" s="70" t="s">
        <v>23</v>
      </c>
      <c r="P35" s="70" t="s">
        <v>24</v>
      </c>
      <c r="Q35" s="70" t="s">
        <v>25</v>
      </c>
      <c r="R35" s="70" t="s">
        <v>26</v>
      </c>
      <c r="S35" s="70" t="s">
        <v>27</v>
      </c>
      <c r="T35" s="70" t="s">
        <v>28</v>
      </c>
      <c r="U35" s="70" t="s">
        <v>29</v>
      </c>
      <c r="V35" s="70" t="s">
        <v>32</v>
      </c>
      <c r="W35" s="70" t="s">
        <v>30</v>
      </c>
      <c r="X35" s="70" t="s">
        <v>31</v>
      </c>
      <c r="Y35" s="71" t="s">
        <v>42</v>
      </c>
      <c r="Z35" t="s">
        <v>3</v>
      </c>
    </row>
    <row r="36" spans="13:26" ht="12.75">
      <c r="M36" s="72" t="s">
        <v>20</v>
      </c>
      <c r="N36" s="73">
        <v>197.6262291559431</v>
      </c>
      <c r="O36" s="73">
        <v>218.99468284167455</v>
      </c>
      <c r="P36" s="73">
        <v>226.31132989321563</v>
      </c>
      <c r="Q36" s="73">
        <v>233.83883125435784</v>
      </c>
      <c r="R36" s="73">
        <v>230.23900092277367</v>
      </c>
      <c r="S36" s="73">
        <v>223.29224420958514</v>
      </c>
      <c r="T36" s="73">
        <v>226.3274852949589</v>
      </c>
      <c r="U36" s="73">
        <v>223.61177443585234</v>
      </c>
      <c r="V36" s="73">
        <v>216.7350087655602</v>
      </c>
      <c r="W36" s="73">
        <v>225.1406535237769</v>
      </c>
      <c r="X36" s="73">
        <v>248.51754352532902</v>
      </c>
      <c r="Y36" s="74">
        <v>205.8627478381859</v>
      </c>
      <c r="Z36" s="6">
        <f>SUM(N36:Y36)</f>
        <v>2676.497531661213</v>
      </c>
    </row>
    <row r="37" spans="13:26" ht="12.75">
      <c r="M37" s="72" t="s">
        <v>21</v>
      </c>
      <c r="N37" s="73">
        <v>22.018027823037688</v>
      </c>
      <c r="O37" s="73">
        <v>21.768664202070685</v>
      </c>
      <c r="P37" s="73">
        <v>25.036563579719434</v>
      </c>
      <c r="Q37" s="73">
        <v>26.481234991808535</v>
      </c>
      <c r="R37" s="73">
        <v>26.39432912614339</v>
      </c>
      <c r="S37" s="73">
        <v>27.784602042203147</v>
      </c>
      <c r="T37" s="73">
        <v>28.00614144082946</v>
      </c>
      <c r="U37" s="73">
        <v>27.465813451669597</v>
      </c>
      <c r="V37" s="73">
        <v>26.946931144536656</v>
      </c>
      <c r="W37" s="73">
        <v>27.537853085870683</v>
      </c>
      <c r="X37" s="73">
        <v>26.70236860273973</v>
      </c>
      <c r="Y37" s="74">
        <v>30.973518628303783</v>
      </c>
      <c r="Z37" s="6">
        <f>SUM(N37:Y37)</f>
        <v>317.1160481189328</v>
      </c>
    </row>
    <row r="38" spans="13:27" ht="13.5" thickBot="1">
      <c r="M38" s="338" t="s">
        <v>19</v>
      </c>
      <c r="N38" s="75">
        <v>239.34913067945106</v>
      </c>
      <c r="O38" s="75">
        <v>242.57105993663535</v>
      </c>
      <c r="P38" s="75">
        <v>250.1161031066682</v>
      </c>
      <c r="Q38" s="75">
        <v>258.53513521224176</v>
      </c>
      <c r="R38" s="75">
        <v>268.26682413659205</v>
      </c>
      <c r="S38" s="75">
        <v>259.82766190457926</v>
      </c>
      <c r="T38" s="75">
        <v>257.5334643784022</v>
      </c>
      <c r="U38" s="75">
        <v>247.69066081849914</v>
      </c>
      <c r="V38" s="75">
        <v>242.3490222861001</v>
      </c>
      <c r="W38" s="75">
        <v>301.8150878256565</v>
      </c>
      <c r="X38" s="75">
        <v>251.9227974403344</v>
      </c>
      <c r="Y38" s="76">
        <v>247.60213668712268</v>
      </c>
      <c r="Z38" s="6">
        <f>SUM(N38:Y38)</f>
        <v>3067.5790844122826</v>
      </c>
      <c r="AA38" s="6">
        <f>SUM(Z36:Z38)</f>
        <v>6061.192664192428</v>
      </c>
    </row>
    <row r="39" spans="14:25" ht="12.75"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2" spans="14:25" ht="12.75"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</sheetData>
  <sheetProtection/>
  <mergeCells count="1">
    <mergeCell ref="E7:G7"/>
  </mergeCells>
  <printOptions horizontalCentered="1"/>
  <pageMargins left="0.7892857142857143" right="0.7892857142857143" top="0.7904761904761904" bottom="0.3937007874015748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113"/>
  <sheetViews>
    <sheetView view="pageBreakPreview" zoomScale="115" zoomScaleSheetLayoutView="115" zoomScalePageLayoutView="25" workbookViewId="0" topLeftCell="A67">
      <selection activeCell="G74" sqref="G74"/>
    </sheetView>
  </sheetViews>
  <sheetFormatPr defaultColWidth="11.421875" defaultRowHeight="12.75"/>
  <cols>
    <col min="1" max="1" width="4.7109375" style="0" customWidth="1"/>
    <col min="2" max="2" width="50.28125" style="0" bestFit="1" customWidth="1"/>
    <col min="3" max="3" width="12.28125" style="0" customWidth="1"/>
    <col min="4" max="4" width="8.8515625" style="0" customWidth="1"/>
    <col min="5" max="5" width="12.28125" style="0" customWidth="1"/>
    <col min="6" max="6" width="8.8515625" style="0" customWidth="1"/>
    <col min="7" max="7" width="10.7109375" style="0" customWidth="1"/>
    <col min="8" max="10" width="8.8515625" style="0" customWidth="1"/>
    <col min="11" max="11" width="12.57421875" style="0" customWidth="1"/>
    <col min="12" max="12" width="8.8515625" style="0" customWidth="1"/>
    <col min="13" max="13" width="12.7109375" style="0" customWidth="1"/>
    <col min="14" max="14" width="8.8515625" style="0" customWidth="1"/>
    <col min="15" max="15" width="12.7109375" style="0" customWidth="1"/>
    <col min="16" max="16" width="8.8515625" style="0" customWidth="1"/>
    <col min="17" max="17" width="12.7109375" style="0" customWidth="1"/>
    <col min="18" max="20" width="8.8515625" style="0" customWidth="1"/>
    <col min="21" max="21" width="13.28125" style="0" customWidth="1"/>
    <col min="22" max="22" width="8.8515625" style="0" customWidth="1"/>
    <col min="23" max="23" width="15.8515625" style="0" customWidth="1"/>
    <col min="24" max="24" width="8.28125" style="0" customWidth="1"/>
    <col min="25" max="25" width="16.28125" style="0" bestFit="1" customWidth="1"/>
    <col min="26" max="26" width="11.421875" style="0" customWidth="1"/>
    <col min="27" max="27" width="14.421875" style="0" customWidth="1"/>
    <col min="28" max="28" width="13.28125" style="0" bestFit="1" customWidth="1"/>
    <col min="29" max="29" width="9.00390625" style="0" customWidth="1"/>
    <col min="30" max="30" width="14.28125" style="0" customWidth="1"/>
    <col min="31" max="31" width="11.8515625" style="0" customWidth="1"/>
    <col min="32" max="34" width="12.00390625" style="0" customWidth="1"/>
    <col min="35" max="35" width="12.421875" style="0" customWidth="1"/>
    <col min="36" max="36" width="12.28125" style="0" customWidth="1"/>
    <col min="38" max="38" width="11.57421875" style="0" bestFit="1" customWidth="1"/>
    <col min="40" max="40" width="11.57421875" style="0" bestFit="1" customWidth="1"/>
    <col min="44" max="44" width="12.00390625" style="0" bestFit="1" customWidth="1"/>
  </cols>
  <sheetData>
    <row r="2" spans="1:24" ht="15.75">
      <c r="A2" s="365" t="s">
        <v>126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47:51" ht="12.75">
      <c r="AU3" s="8"/>
      <c r="AV3" s="8"/>
      <c r="AW3" s="8"/>
      <c r="AX3" s="8"/>
      <c r="AY3" s="8"/>
    </row>
    <row r="4" spans="1:51" ht="15.75" thickBot="1">
      <c r="A4" s="11" t="s">
        <v>121</v>
      </c>
      <c r="B4" s="95"/>
      <c r="C4" s="86"/>
      <c r="D4" s="95"/>
      <c r="E4" s="96"/>
      <c r="F4" s="9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AU4" s="8"/>
      <c r="AV4" s="8"/>
      <c r="AW4" s="8"/>
      <c r="AX4" s="8"/>
      <c r="AY4" s="8"/>
    </row>
    <row r="5" spans="1:51" ht="12.75">
      <c r="A5" s="356" t="s">
        <v>6</v>
      </c>
      <c r="B5" s="358" t="s">
        <v>16</v>
      </c>
      <c r="C5" s="354" t="s">
        <v>123</v>
      </c>
      <c r="D5" s="355"/>
      <c r="E5" s="355"/>
      <c r="F5" s="355"/>
      <c r="G5" s="355"/>
      <c r="H5" s="355"/>
      <c r="I5" s="355"/>
      <c r="J5" s="355"/>
      <c r="K5" s="355"/>
      <c r="L5" s="355"/>
      <c r="M5" s="362" t="s">
        <v>124</v>
      </c>
      <c r="N5" s="355"/>
      <c r="O5" s="355"/>
      <c r="P5" s="355"/>
      <c r="Q5" s="355"/>
      <c r="R5" s="355"/>
      <c r="S5" s="355"/>
      <c r="T5" s="355"/>
      <c r="U5" s="355"/>
      <c r="V5" s="355"/>
      <c r="W5" s="362" t="s">
        <v>125</v>
      </c>
      <c r="X5" s="363"/>
      <c r="AU5" s="8"/>
      <c r="AV5" s="8"/>
      <c r="AW5" s="8"/>
      <c r="AX5" s="8"/>
      <c r="AY5" s="8"/>
    </row>
    <row r="6" spans="1:51" ht="12.75">
      <c r="A6" s="357"/>
      <c r="B6" s="359"/>
      <c r="C6" s="207" t="s">
        <v>1</v>
      </c>
      <c r="D6" s="208" t="s">
        <v>7</v>
      </c>
      <c r="E6" s="209" t="s">
        <v>2</v>
      </c>
      <c r="F6" s="208" t="s">
        <v>7</v>
      </c>
      <c r="G6" s="209" t="s">
        <v>102</v>
      </c>
      <c r="H6" s="208" t="s">
        <v>7</v>
      </c>
      <c r="I6" s="209" t="s">
        <v>167</v>
      </c>
      <c r="J6" s="208" t="s">
        <v>7</v>
      </c>
      <c r="K6" s="209" t="s">
        <v>3</v>
      </c>
      <c r="L6" s="210" t="s">
        <v>7</v>
      </c>
      <c r="M6" s="211" t="s">
        <v>1</v>
      </c>
      <c r="N6" s="208" t="s">
        <v>7</v>
      </c>
      <c r="O6" s="209" t="s">
        <v>2</v>
      </c>
      <c r="P6" s="208" t="s">
        <v>7</v>
      </c>
      <c r="Q6" s="209" t="s">
        <v>102</v>
      </c>
      <c r="R6" s="208" t="s">
        <v>7</v>
      </c>
      <c r="S6" s="222" t="s">
        <v>167</v>
      </c>
      <c r="T6" s="222" t="s">
        <v>7</v>
      </c>
      <c r="U6" s="209" t="s">
        <v>3</v>
      </c>
      <c r="V6" s="212" t="s">
        <v>7</v>
      </c>
      <c r="W6" s="213" t="s">
        <v>37</v>
      </c>
      <c r="X6" s="214" t="s">
        <v>7</v>
      </c>
      <c r="Z6" s="184"/>
      <c r="AA6" s="153"/>
      <c r="AB6" s="153"/>
      <c r="AU6" s="8"/>
      <c r="AV6" s="8"/>
      <c r="AW6" s="8"/>
      <c r="AX6" s="8"/>
      <c r="AY6" s="8"/>
    </row>
    <row r="7" spans="1:51" ht="17.25" customHeight="1">
      <c r="A7" s="306">
        <v>1</v>
      </c>
      <c r="B7" s="271" t="s">
        <v>0</v>
      </c>
      <c r="C7" s="127">
        <v>1008.36</v>
      </c>
      <c r="D7" s="107">
        <f>C7/C$74</f>
        <v>0.2920845537799859</v>
      </c>
      <c r="E7" s="127">
        <v>18.68</v>
      </c>
      <c r="F7" s="107">
        <f>E7/E$74</f>
        <v>0.0032848160608513932</v>
      </c>
      <c r="G7" s="127"/>
      <c r="H7" s="107"/>
      <c r="I7" s="341"/>
      <c r="J7" s="325"/>
      <c r="K7" s="110">
        <f>SUM(C7,E7,G7,I7)</f>
        <v>1027.04</v>
      </c>
      <c r="L7" s="128">
        <f>K7/K$74</f>
        <v>0.10952686662983921</v>
      </c>
      <c r="M7" s="106">
        <v>7038.237598999999</v>
      </c>
      <c r="N7" s="107">
        <f>M7/M$74</f>
        <v>0.3326760660667482</v>
      </c>
      <c r="O7" s="108">
        <v>2.799456</v>
      </c>
      <c r="P7" s="109">
        <f>O7/O$74</f>
        <v>0.00013713289638293043</v>
      </c>
      <c r="Q7" s="108"/>
      <c r="R7" s="109"/>
      <c r="S7" s="318"/>
      <c r="T7" s="318"/>
      <c r="U7" s="110">
        <f>SUM(M7,O7,Q7,S7)</f>
        <v>7041.037054999999</v>
      </c>
      <c r="V7" s="111">
        <f>U7/U$74</f>
        <v>0.16753910871988173</v>
      </c>
      <c r="W7" s="122">
        <v>347086.807199883</v>
      </c>
      <c r="X7" s="123">
        <f>W7/W$74</f>
        <v>0.12967947965356713</v>
      </c>
      <c r="Y7" s="8"/>
      <c r="Z7" s="184"/>
      <c r="AA7" s="185"/>
      <c r="AB7" s="153"/>
      <c r="AU7" s="8"/>
      <c r="AV7" s="8"/>
      <c r="AW7" s="8"/>
      <c r="AX7" s="8"/>
      <c r="AY7" s="8"/>
    </row>
    <row r="8" spans="1:51" ht="17.25" customHeight="1">
      <c r="A8" s="307">
        <v>2</v>
      </c>
      <c r="B8" s="259" t="s">
        <v>11</v>
      </c>
      <c r="C8" s="113">
        <v>177.08999999999997</v>
      </c>
      <c r="D8" s="107">
        <f>C8/C$74</f>
        <v>0.05129641559452744</v>
      </c>
      <c r="E8" s="113">
        <v>154.32</v>
      </c>
      <c r="F8" s="107">
        <f>E8/E$74</f>
        <v>0.027136660305705943</v>
      </c>
      <c r="G8" s="113"/>
      <c r="H8" s="107"/>
      <c r="I8" s="341"/>
      <c r="J8" s="325"/>
      <c r="K8" s="114">
        <f>SUM(C8,E8,G8,I8)</f>
        <v>331.40999999999997</v>
      </c>
      <c r="L8" s="128">
        <f>K8/K$74</f>
        <v>0.035342634045212463</v>
      </c>
      <c r="M8" s="112">
        <v>756.31469</v>
      </c>
      <c r="N8" s="107">
        <f>M8/M$74</f>
        <v>0.03574869308382555</v>
      </c>
      <c r="O8" s="113">
        <v>536.6263159999999</v>
      </c>
      <c r="P8" s="109">
        <f>O8/O$74</f>
        <v>0.026286936100578705</v>
      </c>
      <c r="Q8" s="113"/>
      <c r="R8" s="109"/>
      <c r="S8" s="318"/>
      <c r="T8" s="318"/>
      <c r="U8" s="114">
        <f>SUM(M8,O8,Q8,S8)</f>
        <v>1292.941006</v>
      </c>
      <c r="V8" s="115">
        <f>U8/U$74</f>
        <v>0.03076509640278087</v>
      </c>
      <c r="W8" s="122">
        <v>75305.97961208281</v>
      </c>
      <c r="X8" s="123">
        <f>W8/W$74</f>
        <v>0.02813601683590677</v>
      </c>
      <c r="Y8" s="8"/>
      <c r="Z8" s="184"/>
      <c r="AA8" s="153"/>
      <c r="AB8" s="153"/>
      <c r="AU8" s="8"/>
      <c r="AV8" s="8"/>
      <c r="AW8" s="8"/>
      <c r="AX8" s="8"/>
      <c r="AY8" s="8"/>
    </row>
    <row r="9" spans="1:51" ht="17.25" customHeight="1">
      <c r="A9" s="307">
        <v>3</v>
      </c>
      <c r="B9" s="259" t="s">
        <v>13</v>
      </c>
      <c r="C9" s="113">
        <v>90.44999999999999</v>
      </c>
      <c r="D9" s="107">
        <f>C9/C$74</f>
        <v>0.026200015757665635</v>
      </c>
      <c r="E9" s="113">
        <v>35.620000000000005</v>
      </c>
      <c r="F9" s="107">
        <f>E9/E$74</f>
        <v>0.006263658891195217</v>
      </c>
      <c r="G9" s="113"/>
      <c r="H9" s="107"/>
      <c r="I9" s="341"/>
      <c r="J9" s="325"/>
      <c r="K9" s="110">
        <f>SUM(C9,E9,G9,I9)</f>
        <v>126.07</v>
      </c>
      <c r="L9" s="128">
        <f>K9/K$74</f>
        <v>0.01344451245912898</v>
      </c>
      <c r="M9" s="112">
        <v>670.56894</v>
      </c>
      <c r="N9" s="107">
        <f>M9/M$74</f>
        <v>0.0316957525016554</v>
      </c>
      <c r="O9" s="113">
        <v>12.880819035255424</v>
      </c>
      <c r="P9" s="109">
        <f>O9/O$74</f>
        <v>0.0006309740256996217</v>
      </c>
      <c r="Q9" s="113"/>
      <c r="R9" s="109"/>
      <c r="S9" s="318"/>
      <c r="T9" s="318"/>
      <c r="U9" s="110">
        <f>SUM(M9,O9,Q9,S9)</f>
        <v>683.4497590352554</v>
      </c>
      <c r="V9" s="111">
        <f>U9/U$74</f>
        <v>0.016262457162084153</v>
      </c>
      <c r="W9" s="122">
        <v>44915.85959797992</v>
      </c>
      <c r="X9" s="123">
        <f>W9/W$74</f>
        <v>0.01678158080351456</v>
      </c>
      <c r="Y9" s="8"/>
      <c r="Z9" s="186"/>
      <c r="AA9" s="186"/>
      <c r="AB9" s="153"/>
      <c r="AU9" s="8"/>
      <c r="AV9" s="8"/>
      <c r="AW9" s="8"/>
      <c r="AX9" s="8"/>
      <c r="AY9" s="8"/>
    </row>
    <row r="10" spans="1:51" ht="17.25" customHeight="1">
      <c r="A10" s="307">
        <v>4</v>
      </c>
      <c r="B10" s="259" t="s">
        <v>12</v>
      </c>
      <c r="C10" s="113">
        <v>114</v>
      </c>
      <c r="D10" s="107">
        <f>C10/C$74</f>
        <v>0.03302157873271291</v>
      </c>
      <c r="E10" s="113">
        <v>11.5</v>
      </c>
      <c r="F10" s="107">
        <f>E10/E$74</f>
        <v>0.002022236868297164</v>
      </c>
      <c r="G10" s="113"/>
      <c r="H10" s="107"/>
      <c r="I10" s="341"/>
      <c r="J10" s="325"/>
      <c r="K10" s="114">
        <f>SUM(C10,E10,G10,I10)</f>
        <v>125.5</v>
      </c>
      <c r="L10" s="128">
        <f>K10/K$74</f>
        <v>0.013383725815980702</v>
      </c>
      <c r="M10" s="112">
        <v>774.247392</v>
      </c>
      <c r="N10" s="107">
        <f>M10/M$74</f>
        <v>0.03659631731807347</v>
      </c>
      <c r="O10" s="113">
        <v>0.418948</v>
      </c>
      <c r="P10" s="109">
        <f>O10/O$74</f>
        <v>2.052239887815202E-05</v>
      </c>
      <c r="Q10" s="113"/>
      <c r="R10" s="109"/>
      <c r="S10" s="318"/>
      <c r="T10" s="318"/>
      <c r="U10" s="114">
        <f>SUM(M10,O10,Q10,S10)</f>
        <v>774.66634</v>
      </c>
      <c r="V10" s="115">
        <f>U10/U$74</f>
        <v>0.01843292502866865</v>
      </c>
      <c r="W10" s="122">
        <v>39484.14294470078</v>
      </c>
      <c r="X10" s="123">
        <f>W10/W$74</f>
        <v>0.014752168637418576</v>
      </c>
      <c r="Y10" s="8"/>
      <c r="Z10" s="184"/>
      <c r="AA10" s="153"/>
      <c r="AB10" s="153"/>
      <c r="AU10" s="8"/>
      <c r="AV10" s="8"/>
      <c r="AW10" s="8"/>
      <c r="AX10" s="8"/>
      <c r="AY10" s="8"/>
    </row>
    <row r="11" spans="1:51" ht="17.25" customHeight="1" thickBot="1">
      <c r="A11" s="308">
        <v>5</v>
      </c>
      <c r="B11" s="297" t="s">
        <v>14</v>
      </c>
      <c r="C11" s="118">
        <v>36.2</v>
      </c>
      <c r="D11" s="117">
        <f>C11/C$74</f>
        <v>0.010485799562493047</v>
      </c>
      <c r="E11" s="118">
        <v>22.981</v>
      </c>
      <c r="F11" s="117">
        <f>E11/E$74</f>
        <v>0.004041132649594533</v>
      </c>
      <c r="G11" s="118"/>
      <c r="H11" s="117"/>
      <c r="I11" s="340"/>
      <c r="J11" s="339"/>
      <c r="K11" s="120">
        <f>SUM(C11,E11,G11,I11)</f>
        <v>59.181000000000004</v>
      </c>
      <c r="L11" s="129">
        <f>K11/K$74</f>
        <v>0.0063112532072952515</v>
      </c>
      <c r="M11" s="116">
        <v>111.14291599999999</v>
      </c>
      <c r="N11" s="117">
        <f>M11/M$74</f>
        <v>0.005253387306975887</v>
      </c>
      <c r="O11" s="118">
        <v>162.48493200000001</v>
      </c>
      <c r="P11" s="119">
        <f>O11/O$74</f>
        <v>0.007959414023204329</v>
      </c>
      <c r="Q11" s="118"/>
      <c r="R11" s="119"/>
      <c r="S11" s="342"/>
      <c r="T11" s="342"/>
      <c r="U11" s="120">
        <f>SUM(M11,O11,Q11,S11)</f>
        <v>273.627848</v>
      </c>
      <c r="V11" s="121">
        <f>U11/U$74</f>
        <v>0.0065108826181087725</v>
      </c>
      <c r="W11" s="124">
        <v>16201.35195866048</v>
      </c>
      <c r="X11" s="125">
        <f>W11/W$74</f>
        <v>0.006053191444045472</v>
      </c>
      <c r="Y11" s="8"/>
      <c r="Z11" s="184"/>
      <c r="AA11" s="184"/>
      <c r="AB11" s="153"/>
      <c r="AU11" s="8"/>
      <c r="AV11" s="8"/>
      <c r="AW11" s="8"/>
      <c r="AX11" s="8"/>
      <c r="AY11" s="8"/>
    </row>
    <row r="12" spans="1:51" ht="16.5" thickBot="1" thickTop="1">
      <c r="A12" s="309"/>
      <c r="B12" s="287" t="s">
        <v>3</v>
      </c>
      <c r="C12" s="293">
        <f>SUM(C7:C11)</f>
        <v>1426.1000000000001</v>
      </c>
      <c r="D12" s="310"/>
      <c r="E12" s="293">
        <f>SUM(E7:E11)</f>
        <v>243.101</v>
      </c>
      <c r="F12" s="310"/>
      <c r="G12" s="311"/>
      <c r="H12" s="311"/>
      <c r="I12" s="311"/>
      <c r="J12" s="311"/>
      <c r="K12" s="294">
        <f>SUM(K7:K11)</f>
        <v>1669.2009999999998</v>
      </c>
      <c r="L12" s="312">
        <f>SUM(L7:L11)</f>
        <v>0.1780089921574566</v>
      </c>
      <c r="M12" s="292">
        <f>SUM(M7:M11)</f>
        <v>9350.511536999998</v>
      </c>
      <c r="N12" s="310"/>
      <c r="O12" s="293">
        <f>+SUM(O7:O11)</f>
        <v>715.2104710352553</v>
      </c>
      <c r="P12" s="310"/>
      <c r="Q12" s="311"/>
      <c r="R12" s="379"/>
      <c r="S12" s="311"/>
      <c r="T12" s="311"/>
      <c r="U12" s="294">
        <f>SUM(U7:U11)</f>
        <v>10065.722008035253</v>
      </c>
      <c r="V12" s="313">
        <f>SUM(V7:V11)</f>
        <v>0.2395104699315242</v>
      </c>
      <c r="W12" s="314">
        <f>SUM(W7:W11)</f>
        <v>522994.141313307</v>
      </c>
      <c r="X12" s="315">
        <f>SUM(X7:X11)</f>
        <v>0.1954024373744525</v>
      </c>
      <c r="Y12">
        <f>+W12/1000</f>
        <v>522.994141313307</v>
      </c>
      <c r="Z12" s="153"/>
      <c r="AA12" s="184"/>
      <c r="AB12" s="153"/>
      <c r="AU12" s="8"/>
      <c r="AV12" s="8"/>
      <c r="AW12" s="8"/>
      <c r="AX12" s="8"/>
      <c r="AY12" s="8"/>
    </row>
    <row r="13" spans="1:51" ht="12.75">
      <c r="A13" s="316"/>
      <c r="B13" s="268"/>
      <c r="C13" s="268"/>
      <c r="D13" s="31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8"/>
      <c r="Z13" s="153"/>
      <c r="AA13" s="184"/>
      <c r="AB13" s="153"/>
      <c r="AU13" s="8"/>
      <c r="AV13" s="8"/>
      <c r="AW13" s="8"/>
      <c r="AX13" s="8"/>
      <c r="AY13" s="8"/>
    </row>
    <row r="14" spans="1:51" ht="15">
      <c r="A14" s="7"/>
      <c r="C14" s="86"/>
      <c r="D14" s="13"/>
      <c r="E14" s="86"/>
      <c r="F14" s="13"/>
      <c r="G14" s="13"/>
      <c r="H14" s="13"/>
      <c r="I14" s="13"/>
      <c r="J14" s="13"/>
      <c r="L14" s="6"/>
      <c r="M14" s="87"/>
      <c r="N14" s="13"/>
      <c r="O14" s="87"/>
      <c r="Z14" s="153"/>
      <c r="AA14" s="184"/>
      <c r="AB14" s="153"/>
      <c r="AU14" s="8"/>
      <c r="AV14" s="8"/>
      <c r="AW14" s="8"/>
      <c r="AX14" s="8"/>
      <c r="AY14" s="8"/>
    </row>
    <row r="15" spans="1:51" ht="13.5" thickBot="1">
      <c r="A15" s="11" t="s">
        <v>122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Z15" s="184"/>
      <c r="AA15" s="184"/>
      <c r="AB15" s="184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U15" s="8"/>
      <c r="AV15" s="8"/>
      <c r="AW15" s="8"/>
      <c r="AX15" s="8"/>
      <c r="AY15" s="8"/>
    </row>
    <row r="16" spans="1:51" ht="12.75">
      <c r="A16" s="356" t="s">
        <v>6</v>
      </c>
      <c r="B16" s="358" t="s">
        <v>16</v>
      </c>
      <c r="C16" s="354" t="s">
        <v>123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62" t="s">
        <v>124</v>
      </c>
      <c r="N16" s="355"/>
      <c r="O16" s="355"/>
      <c r="P16" s="355"/>
      <c r="Q16" s="355"/>
      <c r="R16" s="355"/>
      <c r="S16" s="355"/>
      <c r="T16" s="355"/>
      <c r="U16" s="355"/>
      <c r="V16" s="355"/>
      <c r="W16" s="362" t="s">
        <v>125</v>
      </c>
      <c r="X16" s="363"/>
      <c r="Z16" s="184"/>
      <c r="AA16" s="184"/>
      <c r="AB16" s="184"/>
      <c r="AI16" s="8"/>
      <c r="AJ16" s="8"/>
      <c r="AK16" s="8"/>
      <c r="AL16" s="45"/>
      <c r="AM16" s="8"/>
      <c r="AN16" s="8"/>
      <c r="AO16" s="8"/>
      <c r="AP16" s="8"/>
      <c r="AQ16" s="45"/>
      <c r="AR16" s="8"/>
      <c r="AU16" s="8"/>
      <c r="AV16" s="8"/>
      <c r="AW16" s="8"/>
      <c r="AX16" s="8"/>
      <c r="AY16" s="8"/>
    </row>
    <row r="17" spans="1:51" ht="12.75">
      <c r="A17" s="357"/>
      <c r="B17" s="359"/>
      <c r="C17" s="207" t="s">
        <v>1</v>
      </c>
      <c r="D17" s="208" t="s">
        <v>7</v>
      </c>
      <c r="E17" s="209" t="s">
        <v>2</v>
      </c>
      <c r="F17" s="208" t="s">
        <v>7</v>
      </c>
      <c r="G17" s="209" t="s">
        <v>102</v>
      </c>
      <c r="H17" s="208" t="s">
        <v>7</v>
      </c>
      <c r="I17" s="222" t="s">
        <v>167</v>
      </c>
      <c r="J17" s="222" t="s">
        <v>7</v>
      </c>
      <c r="K17" s="209" t="s">
        <v>3</v>
      </c>
      <c r="L17" s="210" t="s">
        <v>7</v>
      </c>
      <c r="M17" s="211" t="s">
        <v>1</v>
      </c>
      <c r="N17" s="208" t="s">
        <v>7</v>
      </c>
      <c r="O17" s="209" t="s">
        <v>2</v>
      </c>
      <c r="P17" s="208" t="s">
        <v>7</v>
      </c>
      <c r="Q17" s="209" t="s">
        <v>102</v>
      </c>
      <c r="R17" s="208" t="s">
        <v>7</v>
      </c>
      <c r="S17" s="222" t="s">
        <v>167</v>
      </c>
      <c r="T17" s="222" t="s">
        <v>7</v>
      </c>
      <c r="U17" s="209" t="s">
        <v>3</v>
      </c>
      <c r="V17" s="212" t="s">
        <v>7</v>
      </c>
      <c r="W17" s="213" t="s">
        <v>37</v>
      </c>
      <c r="X17" s="214" t="s">
        <v>7</v>
      </c>
      <c r="Z17" s="184"/>
      <c r="AA17" s="184"/>
      <c r="AB17" s="184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U17" s="8"/>
      <c r="AV17" s="8"/>
      <c r="AW17" s="8"/>
      <c r="AX17" s="8"/>
      <c r="AY17" s="8"/>
    </row>
    <row r="18" spans="1:51" ht="12.75">
      <c r="A18" s="215"/>
      <c r="B18" s="216"/>
      <c r="C18" s="207"/>
      <c r="D18" s="217"/>
      <c r="E18" s="207"/>
      <c r="F18" s="217"/>
      <c r="G18" s="207"/>
      <c r="H18" s="217"/>
      <c r="I18" s="243"/>
      <c r="J18" s="243"/>
      <c r="K18" s="207"/>
      <c r="L18" s="218"/>
      <c r="M18" s="211"/>
      <c r="N18" s="217"/>
      <c r="O18" s="207"/>
      <c r="P18" s="217"/>
      <c r="Q18" s="207"/>
      <c r="R18" s="217"/>
      <c r="S18" s="243"/>
      <c r="T18" s="243"/>
      <c r="U18" s="207"/>
      <c r="V18" s="219"/>
      <c r="W18" s="220"/>
      <c r="X18" s="221"/>
      <c r="Z18" s="184"/>
      <c r="AA18" s="184"/>
      <c r="AB18" s="184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U18" s="8"/>
      <c r="AV18" s="8"/>
      <c r="AW18" s="8"/>
      <c r="AX18" s="8"/>
      <c r="AY18" s="8"/>
    </row>
    <row r="19" spans="1:51" ht="17.25" customHeight="1">
      <c r="A19" s="261">
        <f>+A11+1</f>
        <v>6</v>
      </c>
      <c r="B19" s="194" t="s">
        <v>39</v>
      </c>
      <c r="C19" s="113">
        <v>130.14000000000001</v>
      </c>
      <c r="D19" s="107">
        <f>C19/C$74</f>
        <v>0.037696739090133845</v>
      </c>
      <c r="E19" s="113">
        <v>1816.2749999999999</v>
      </c>
      <c r="F19" s="107">
        <f>E19/E$74</f>
        <v>0.3193859363449071</v>
      </c>
      <c r="G19" s="113"/>
      <c r="H19" s="107"/>
      <c r="I19" s="263"/>
      <c r="J19" s="325"/>
      <c r="K19" s="110">
        <f>SUM(C19,E19,G19,I19)</f>
        <v>1946.415</v>
      </c>
      <c r="L19" s="115">
        <f>K19/K$74</f>
        <v>0.20757198951483727</v>
      </c>
      <c r="M19" s="112">
        <v>921.4458039999998</v>
      </c>
      <c r="N19" s="109">
        <f>M19/M$74</f>
        <v>0.04355393816372238</v>
      </c>
      <c r="O19" s="113">
        <v>6176.828439999999</v>
      </c>
      <c r="P19" s="109">
        <f>O19/O$74</f>
        <v>0.3025753483668462</v>
      </c>
      <c r="Q19" s="265"/>
      <c r="R19" s="266"/>
      <c r="S19" s="343"/>
      <c r="T19" s="318"/>
      <c r="U19" s="110">
        <f>SUM(M19,O19,Q19,S19)</f>
        <v>7098.274243999999</v>
      </c>
      <c r="V19" s="111">
        <f>U19/U$74</f>
        <v>0.16890104838243214</v>
      </c>
      <c r="W19" s="122">
        <v>532777.4196224929</v>
      </c>
      <c r="X19" s="128">
        <f>W19/W$74</f>
        <v>0.19905769137467336</v>
      </c>
      <c r="Z19" s="184"/>
      <c r="AA19" s="184"/>
      <c r="AB19" s="184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U19" s="8"/>
      <c r="AV19" s="8"/>
      <c r="AW19" s="8"/>
      <c r="AX19" s="8"/>
      <c r="AY19" s="8"/>
    </row>
    <row r="20" spans="1:51" ht="17.25" customHeight="1">
      <c r="A20" s="261">
        <f>+A19+1</f>
        <v>7</v>
      </c>
      <c r="B20" s="194" t="s">
        <v>127</v>
      </c>
      <c r="C20" s="113">
        <v>567.8510000000001</v>
      </c>
      <c r="D20" s="107">
        <f>C20/C$74</f>
        <v>0.1644854079381558</v>
      </c>
      <c r="E20" s="113">
        <v>970.7</v>
      </c>
      <c r="F20" s="107">
        <f>E20/E$74</f>
        <v>0.17069437635270063</v>
      </c>
      <c r="G20" s="113"/>
      <c r="H20" s="107"/>
      <c r="I20" s="341"/>
      <c r="J20" s="325"/>
      <c r="K20" s="110">
        <f>SUM(C20,E20,G20,I20)</f>
        <v>1538.5510000000002</v>
      </c>
      <c r="L20" s="115">
        <f>K20/K$74</f>
        <v>0.16407605368846956</v>
      </c>
      <c r="M20" s="112">
        <v>3633.1896730000003</v>
      </c>
      <c r="N20" s="109">
        <f>M20/M$74</f>
        <v>0.17172981597832182</v>
      </c>
      <c r="O20" s="113">
        <v>4256.674353</v>
      </c>
      <c r="P20" s="109">
        <f>O20/O$74</f>
        <v>0.20851554122866245</v>
      </c>
      <c r="Q20" s="265"/>
      <c r="R20" s="266"/>
      <c r="S20" s="343"/>
      <c r="T20" s="318"/>
      <c r="U20" s="110">
        <f>SUM(M20,O20,Q20,S20)</f>
        <v>7889.864026000001</v>
      </c>
      <c r="V20" s="111">
        <f>U20/U$74</f>
        <v>0.18773666102188952</v>
      </c>
      <c r="W20" s="122">
        <v>444776.82485279284</v>
      </c>
      <c r="X20" s="128">
        <f>W20/W$74</f>
        <v>0.1661786792595077</v>
      </c>
      <c r="Z20" s="184"/>
      <c r="AA20" s="184"/>
      <c r="AB20" s="184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U20" s="8"/>
      <c r="AV20" s="8"/>
      <c r="AW20" s="8"/>
      <c r="AX20" s="8"/>
      <c r="AY20" s="8"/>
    </row>
    <row r="21" spans="1:51" s="2" customFormat="1" ht="17.25" customHeight="1">
      <c r="A21" s="261">
        <f aca="true" t="shared" si="0" ref="A21:A62">+A20+1</f>
        <v>8</v>
      </c>
      <c r="B21" s="194" t="s">
        <v>49</v>
      </c>
      <c r="C21" s="113"/>
      <c r="D21" s="107"/>
      <c r="E21" s="113">
        <v>1145.1499999999999</v>
      </c>
      <c r="F21" s="107">
        <f>E21/E$74</f>
        <v>0.20137083041134757</v>
      </c>
      <c r="G21" s="113"/>
      <c r="H21" s="107"/>
      <c r="I21" s="263"/>
      <c r="J21" s="325"/>
      <c r="K21" s="110">
        <f>SUM(C21,E21,G21,I21)</f>
        <v>1145.1499999999999</v>
      </c>
      <c r="L21" s="115">
        <f>K21/K$74</f>
        <v>0.12212249894956415</v>
      </c>
      <c r="M21" s="112"/>
      <c r="N21" s="109"/>
      <c r="O21" s="113">
        <v>5923.5696450000005</v>
      </c>
      <c r="P21" s="109">
        <f>O21/O$74</f>
        <v>0.29016932659232975</v>
      </c>
      <c r="Q21" s="265"/>
      <c r="R21" s="266"/>
      <c r="S21" s="343"/>
      <c r="T21" s="318"/>
      <c r="U21" s="110">
        <f>SUM(M21,O21,Q21,S21)</f>
        <v>5923.5696450000005</v>
      </c>
      <c r="V21" s="111">
        <f>U21/U$74</f>
        <v>0.14094934751958163</v>
      </c>
      <c r="W21" s="122">
        <v>360168.93352330127</v>
      </c>
      <c r="X21" s="128">
        <f>W21/W$74</f>
        <v>0.13456725786694687</v>
      </c>
      <c r="Y21" s="50"/>
      <c r="Z21" s="184"/>
      <c r="AA21" s="153"/>
      <c r="AB21" s="153"/>
      <c r="AC21"/>
      <c r="AD21"/>
      <c r="AE21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U21" s="13"/>
      <c r="AV21" s="13"/>
      <c r="AW21" s="13"/>
      <c r="AX21" s="13"/>
      <c r="AY21" s="13"/>
    </row>
    <row r="22" spans="1:51" s="2" customFormat="1" ht="17.25" customHeight="1">
      <c r="A22" s="261">
        <f t="shared" si="0"/>
        <v>9</v>
      </c>
      <c r="B22" s="194" t="s">
        <v>128</v>
      </c>
      <c r="C22" s="113">
        <v>352.61500000000007</v>
      </c>
      <c r="D22" s="107">
        <f>C22/C$74</f>
        <v>0.10213950863890846</v>
      </c>
      <c r="E22" s="113">
        <v>20.5</v>
      </c>
      <c r="F22" s="107">
        <f>E22/E$74</f>
        <v>0.0036048570260949447</v>
      </c>
      <c r="G22" s="113"/>
      <c r="H22" s="107"/>
      <c r="I22" s="341"/>
      <c r="J22" s="325"/>
      <c r="K22" s="110">
        <f>SUM(C22,E22,G22,I22)</f>
        <v>373.11500000000007</v>
      </c>
      <c r="L22" s="115">
        <f>K22/K$74</f>
        <v>0.039790190102228215</v>
      </c>
      <c r="M22" s="112">
        <v>2070.947552</v>
      </c>
      <c r="N22" s="109">
        <f>M22/M$74</f>
        <v>0.09788738657072474</v>
      </c>
      <c r="O22" s="113">
        <v>82.69570999999999</v>
      </c>
      <c r="P22" s="109">
        <f>O22/O$74</f>
        <v>0.004050894970573877</v>
      </c>
      <c r="Q22" s="265"/>
      <c r="R22" s="266"/>
      <c r="S22" s="343"/>
      <c r="T22" s="318"/>
      <c r="U22" s="110">
        <f>SUM(M22,O22,Q22,S22)</f>
        <v>2153.643262</v>
      </c>
      <c r="V22" s="111">
        <f>U22/U$74</f>
        <v>0.05124521711753139</v>
      </c>
      <c r="W22" s="122">
        <v>122422.59566305258</v>
      </c>
      <c r="X22" s="128">
        <f>W22/W$74</f>
        <v>0.045739850014757506</v>
      </c>
      <c r="Y22" s="50"/>
      <c r="Z22" s="184"/>
      <c r="AA22" s="153"/>
      <c r="AB22" s="153"/>
      <c r="AC22"/>
      <c r="AD22"/>
      <c r="AE22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U22" s="13"/>
      <c r="AV22" s="13"/>
      <c r="AW22" s="13"/>
      <c r="AX22" s="13"/>
      <c r="AY22" s="13"/>
    </row>
    <row r="23" spans="1:51" s="2" customFormat="1" ht="17.25" customHeight="1">
      <c r="A23" s="261">
        <f t="shared" si="0"/>
        <v>10</v>
      </c>
      <c r="B23" s="194" t="s">
        <v>115</v>
      </c>
      <c r="C23" s="113"/>
      <c r="D23" s="107"/>
      <c r="E23" s="113">
        <v>578.828</v>
      </c>
      <c r="F23" s="107">
        <f>E23/E$74</f>
        <v>0.10178498452197485</v>
      </c>
      <c r="G23" s="113"/>
      <c r="H23" s="107"/>
      <c r="I23" s="263"/>
      <c r="J23" s="325"/>
      <c r="K23" s="110">
        <f>SUM(C23,E23,G23,I23)</f>
        <v>578.828</v>
      </c>
      <c r="L23" s="115">
        <f>K23/K$74</f>
        <v>0.06172808961444205</v>
      </c>
      <c r="M23" s="112"/>
      <c r="N23" s="109"/>
      <c r="O23" s="319">
        <v>1512.811598</v>
      </c>
      <c r="P23" s="109">
        <f>O23/O$74</f>
        <v>0.07410591061814488</v>
      </c>
      <c r="Q23" s="265"/>
      <c r="R23" s="266"/>
      <c r="S23" s="343"/>
      <c r="T23" s="318"/>
      <c r="U23" s="110">
        <f>SUM(M23,O23,Q23,S23)</f>
        <v>1512.811598</v>
      </c>
      <c r="V23" s="111">
        <f>U23/U$74</f>
        <v>0.035996843193721845</v>
      </c>
      <c r="W23" s="122">
        <v>111186.35776711453</v>
      </c>
      <c r="X23" s="128">
        <f>W23/W$74</f>
        <v>0.04154173745794745</v>
      </c>
      <c r="Y23" s="50"/>
      <c r="Z23" s="46"/>
      <c r="AB23" s="46"/>
      <c r="AC23"/>
      <c r="AD23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U23" s="13"/>
      <c r="AV23" s="13"/>
      <c r="AW23" s="13"/>
      <c r="AX23" s="13"/>
      <c r="AY23" s="13"/>
    </row>
    <row r="24" spans="1:51" ht="17.25" customHeight="1">
      <c r="A24" s="261">
        <f t="shared" si="0"/>
        <v>11</v>
      </c>
      <c r="B24" s="194" t="s">
        <v>168</v>
      </c>
      <c r="C24" s="113">
        <v>264.203</v>
      </c>
      <c r="D24" s="107">
        <f>C24/C$74</f>
        <v>0.07652982601683288</v>
      </c>
      <c r="E24" s="113"/>
      <c r="F24" s="107"/>
      <c r="G24" s="113"/>
      <c r="H24" s="107"/>
      <c r="I24" s="341"/>
      <c r="J24" s="325"/>
      <c r="K24" s="110">
        <f>SUM(C24,E24,G24,I24)</f>
        <v>264.203</v>
      </c>
      <c r="L24" s="115">
        <f>K24/K$74</f>
        <v>0.02817546224509601</v>
      </c>
      <c r="M24" s="112">
        <v>1728.2316770000002</v>
      </c>
      <c r="N24" s="109">
        <f>M24/M$74</f>
        <v>0.08168825042763368</v>
      </c>
      <c r="O24" s="113"/>
      <c r="P24" s="109"/>
      <c r="Q24" s="265"/>
      <c r="R24" s="266"/>
      <c r="S24" s="343"/>
      <c r="T24" s="318"/>
      <c r="U24" s="110">
        <f>SUM(M24,O24,Q24,S24)</f>
        <v>1728.2316770000002</v>
      </c>
      <c r="V24" s="111">
        <f>U24/U$74</f>
        <v>0.04112269152460051</v>
      </c>
      <c r="W24" s="122">
        <v>90438.61202094174</v>
      </c>
      <c r="X24" s="128">
        <f>W24/W$74</f>
        <v>0.0337899104897771</v>
      </c>
      <c r="Y24" s="50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U24" s="8"/>
      <c r="AV24" s="8"/>
      <c r="AW24" s="8"/>
      <c r="AX24" s="8"/>
      <c r="AY24" s="8"/>
    </row>
    <row r="25" spans="1:51" ht="17.25" customHeight="1">
      <c r="A25" s="261">
        <f t="shared" si="0"/>
        <v>12</v>
      </c>
      <c r="B25" s="194" t="s">
        <v>47</v>
      </c>
      <c r="C25" s="113">
        <v>220</v>
      </c>
      <c r="D25" s="107">
        <f>C25/C$74</f>
        <v>0.06372585369470912</v>
      </c>
      <c r="E25" s="113"/>
      <c r="F25" s="107"/>
      <c r="G25" s="113"/>
      <c r="H25" s="107"/>
      <c r="I25" s="341"/>
      <c r="J25" s="325"/>
      <c r="K25" s="110">
        <f>SUM(C25,E25,G25,I25)</f>
        <v>220</v>
      </c>
      <c r="L25" s="115">
        <f>K25/K$74</f>
        <v>0.02346151139056378</v>
      </c>
      <c r="M25" s="112">
        <v>1167.033673</v>
      </c>
      <c r="N25" s="109">
        <f>M25/M$74</f>
        <v>0.05516212913247344</v>
      </c>
      <c r="O25" s="113"/>
      <c r="P25" s="109"/>
      <c r="Q25" s="265"/>
      <c r="R25" s="266"/>
      <c r="S25" s="343"/>
      <c r="T25" s="318"/>
      <c r="U25" s="110">
        <f>SUM(M25,O25,Q25,S25)</f>
        <v>1167.033673</v>
      </c>
      <c r="V25" s="111">
        <f>U25/U$74</f>
        <v>0.027769173758525254</v>
      </c>
      <c r="W25" s="122">
        <v>77073.50985966621</v>
      </c>
      <c r="X25" s="128">
        <f>W25/W$74</f>
        <v>0.02879640610459642</v>
      </c>
      <c r="Y25" s="50"/>
      <c r="AB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U25" s="8"/>
      <c r="AV25" s="8"/>
      <c r="AW25" s="8"/>
      <c r="AX25" s="8"/>
      <c r="AY25" s="8"/>
    </row>
    <row r="26" spans="1:51" ht="17.25" customHeight="1">
      <c r="A26" s="261">
        <f t="shared" si="0"/>
        <v>13</v>
      </c>
      <c r="B26" s="194" t="s">
        <v>52</v>
      </c>
      <c r="C26" s="113"/>
      <c r="D26" s="107"/>
      <c r="E26" s="113">
        <v>202.64</v>
      </c>
      <c r="F26" s="107">
        <f>E26/E$74</f>
        <v>0.035633572086238026</v>
      </c>
      <c r="G26" s="402"/>
      <c r="H26" s="107"/>
      <c r="I26" s="341"/>
      <c r="J26" s="325"/>
      <c r="K26" s="110">
        <f>SUM(C26,E26,G26,I26)</f>
        <v>202.64</v>
      </c>
      <c r="L26" s="115">
        <f>K26/K$74</f>
        <v>0.02161018485538111</v>
      </c>
      <c r="M26" s="112"/>
      <c r="N26" s="109"/>
      <c r="O26" s="113">
        <v>380.03569100000004</v>
      </c>
      <c r="P26" s="109">
        <f>O26/O$74</f>
        <v>0.018616257957159668</v>
      </c>
      <c r="Q26" s="265"/>
      <c r="R26" s="266"/>
      <c r="S26" s="343"/>
      <c r="T26" s="318"/>
      <c r="U26" s="110">
        <f>SUM(M26,O26,Q26,S26)</f>
        <v>380.03569100000004</v>
      </c>
      <c r="V26" s="111">
        <f>U26/U$74</f>
        <v>0.009042821455778349</v>
      </c>
      <c r="W26" s="122">
        <v>71894.08719582291</v>
      </c>
      <c r="X26" s="128">
        <f>W26/W$74</f>
        <v>0.026861256677939333</v>
      </c>
      <c r="Y26" s="50"/>
      <c r="AB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U26" s="8"/>
      <c r="AV26" s="8"/>
      <c r="AW26" s="8"/>
      <c r="AX26" s="8"/>
      <c r="AY26" s="8"/>
    </row>
    <row r="27" spans="1:51" ht="17.25" customHeight="1">
      <c r="A27" s="261">
        <f t="shared" si="0"/>
        <v>14</v>
      </c>
      <c r="B27" s="194" t="s">
        <v>129</v>
      </c>
      <c r="C27" s="113"/>
      <c r="D27" s="107"/>
      <c r="E27" s="113">
        <v>281.3</v>
      </c>
      <c r="F27" s="107">
        <f>E27/E$74</f>
        <v>0.049465672265390635</v>
      </c>
      <c r="G27" s="113"/>
      <c r="H27" s="107"/>
      <c r="I27" s="263"/>
      <c r="J27" s="325"/>
      <c r="K27" s="110">
        <f>SUM(C27,E27,G27,I27)</f>
        <v>281.3</v>
      </c>
      <c r="L27" s="115">
        <f>K27/K$74</f>
        <v>0.0299987416098436</v>
      </c>
      <c r="M27" s="112"/>
      <c r="N27" s="109"/>
      <c r="O27" s="113">
        <v>454.86613000000006</v>
      </c>
      <c r="P27" s="109">
        <f>O27/O$74</f>
        <v>0.022281868289194248</v>
      </c>
      <c r="Q27" s="265"/>
      <c r="R27" s="266"/>
      <c r="S27" s="343"/>
      <c r="T27" s="318"/>
      <c r="U27" s="110">
        <f>SUM(M27,O27,Q27,S27)</f>
        <v>454.86613000000006</v>
      </c>
      <c r="V27" s="111">
        <f>U27/U$74</f>
        <v>0.010823386585211188</v>
      </c>
      <c r="W27" s="122">
        <v>64971.27097127022</v>
      </c>
      <c r="X27" s="128">
        <f>W27/W$74</f>
        <v>0.0242747359945984</v>
      </c>
      <c r="Y27" s="50"/>
      <c r="Z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U27" s="8"/>
      <c r="AV27" s="8"/>
      <c r="AW27" s="8"/>
      <c r="AX27" s="8"/>
      <c r="AY27" s="8"/>
    </row>
    <row r="28" spans="1:51" ht="17.25" customHeight="1">
      <c r="A28" s="261">
        <f t="shared" si="0"/>
        <v>15</v>
      </c>
      <c r="B28" s="267" t="s">
        <v>111</v>
      </c>
      <c r="C28" s="113"/>
      <c r="D28" s="109"/>
      <c r="E28" s="319">
        <v>210</v>
      </c>
      <c r="F28" s="107">
        <f>E28/E$74</f>
        <v>0.036927803681948215</v>
      </c>
      <c r="G28" s="113"/>
      <c r="H28" s="107"/>
      <c r="I28" s="341"/>
      <c r="J28" s="325"/>
      <c r="K28" s="110">
        <f>SUM(C28,E28,G28,I28)</f>
        <v>210</v>
      </c>
      <c r="L28" s="115">
        <f>K28/K$74</f>
        <v>0.022395079054629063</v>
      </c>
      <c r="M28" s="112"/>
      <c r="N28" s="109"/>
      <c r="O28" s="113">
        <v>356.476469</v>
      </c>
      <c r="P28" s="109">
        <f>O28/O$74</f>
        <v>0.01746219647186093</v>
      </c>
      <c r="Q28" s="323"/>
      <c r="R28" s="322"/>
      <c r="S28" s="344"/>
      <c r="T28" s="324"/>
      <c r="U28" s="110">
        <f>SUM(M28,O28,Q28,S28)</f>
        <v>356.476469</v>
      </c>
      <c r="V28" s="111">
        <f>U28/U$74</f>
        <v>0.008482237691599616</v>
      </c>
      <c r="W28" s="122">
        <v>60371.22074823138</v>
      </c>
      <c r="X28" s="128">
        <f>W28/W$74</f>
        <v>0.02255605321285724</v>
      </c>
      <c r="Y28" s="50"/>
      <c r="Z28" s="43"/>
      <c r="AI28" s="47"/>
      <c r="AJ28" s="47"/>
      <c r="AK28" s="47"/>
      <c r="AL28" s="47"/>
      <c r="AM28" s="47"/>
      <c r="AN28" s="47"/>
      <c r="AO28" s="43"/>
      <c r="AP28" s="43"/>
      <c r="AQ28" s="43"/>
      <c r="AR28" s="47"/>
      <c r="AU28" s="8"/>
      <c r="AV28" s="8"/>
      <c r="AW28" s="8"/>
      <c r="AX28" s="8"/>
      <c r="AY28" s="8"/>
    </row>
    <row r="29" spans="1:51" ht="17.25" customHeight="1">
      <c r="A29" s="261">
        <f t="shared" si="0"/>
        <v>16</v>
      </c>
      <c r="B29" s="194" t="s">
        <v>46</v>
      </c>
      <c r="C29" s="113">
        <v>185.10000000000002</v>
      </c>
      <c r="D29" s="107">
        <f>C29/C$74</f>
        <v>0.053616615994957546</v>
      </c>
      <c r="E29" s="113"/>
      <c r="F29" s="107"/>
      <c r="G29" s="113"/>
      <c r="H29" s="107"/>
      <c r="I29" s="341"/>
      <c r="J29" s="325"/>
      <c r="K29" s="110">
        <f>SUM(C29,E29,G29,I29)</f>
        <v>185.10000000000002</v>
      </c>
      <c r="L29" s="115">
        <f>K29/K$74</f>
        <v>0.01973966253815162</v>
      </c>
      <c r="M29" s="112">
        <v>958.436071</v>
      </c>
      <c r="N29" s="109">
        <f>M29/M$74</f>
        <v>0.04530235548201057</v>
      </c>
      <c r="O29" s="113"/>
      <c r="P29" s="109"/>
      <c r="Q29" s="265"/>
      <c r="R29" s="266"/>
      <c r="S29" s="343"/>
      <c r="T29" s="318"/>
      <c r="U29" s="110">
        <f>SUM(M29,O29,Q29,S29)</f>
        <v>958.436071</v>
      </c>
      <c r="V29" s="111">
        <f>U29/U$74</f>
        <v>0.022805663973362703</v>
      </c>
      <c r="W29" s="122">
        <v>46514.82870814297</v>
      </c>
      <c r="X29" s="128">
        <f>W29/W$74</f>
        <v>0.017378991819683377</v>
      </c>
      <c r="Y29" s="50"/>
      <c r="Z29" s="43"/>
      <c r="AB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U29" s="8"/>
      <c r="AV29" s="8"/>
      <c r="AW29" s="8"/>
      <c r="AX29" s="8"/>
      <c r="AY29" s="8"/>
    </row>
    <row r="30" spans="1:51" ht="17.25" customHeight="1">
      <c r="A30" s="261">
        <f t="shared" si="0"/>
        <v>17</v>
      </c>
      <c r="B30" s="194" t="s">
        <v>15</v>
      </c>
      <c r="C30" s="113"/>
      <c r="D30" s="107"/>
      <c r="E30" s="113">
        <v>69.088</v>
      </c>
      <c r="F30" s="107">
        <f>E30/E$74</f>
        <v>0.012148895717992561</v>
      </c>
      <c r="G30" s="113"/>
      <c r="H30" s="107"/>
      <c r="I30" s="341"/>
      <c r="J30" s="325"/>
      <c r="K30" s="110">
        <f>SUM(C30,E30,G30,I30)</f>
        <v>69.088</v>
      </c>
      <c r="L30" s="115">
        <f>K30/K$74</f>
        <v>0.007367767722505775</v>
      </c>
      <c r="M30" s="112"/>
      <c r="N30" s="109"/>
      <c r="O30" s="113">
        <v>3.0708159999999998</v>
      </c>
      <c r="P30" s="109">
        <f>O30/O$74</f>
        <v>0.00015042561566927463</v>
      </c>
      <c r="Q30" s="265"/>
      <c r="R30" s="266"/>
      <c r="S30" s="343"/>
      <c r="T30" s="318"/>
      <c r="U30" s="110">
        <f>SUM(M30,O30,Q30,S30)</f>
        <v>3.0708159999999998</v>
      </c>
      <c r="V30" s="111">
        <f>U30/U$74</f>
        <v>7.306903395962208E-05</v>
      </c>
      <c r="W30" s="122">
        <v>23559.04652807347</v>
      </c>
      <c r="X30" s="128">
        <f>W30/W$74</f>
        <v>0.008802192510691819</v>
      </c>
      <c r="Y30" s="50"/>
      <c r="AB30" s="47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U30" s="8"/>
      <c r="AV30" s="8"/>
      <c r="AW30" s="8"/>
      <c r="AX30" s="8"/>
      <c r="AY30" s="8"/>
    </row>
    <row r="31" spans="1:51" ht="17.25" customHeight="1">
      <c r="A31" s="261">
        <f t="shared" si="0"/>
        <v>18</v>
      </c>
      <c r="B31" s="194" t="s">
        <v>113</v>
      </c>
      <c r="C31" s="113">
        <v>96.75999999999999</v>
      </c>
      <c r="D31" s="109">
        <f>C31/C$74</f>
        <v>0.028027789106818427</v>
      </c>
      <c r="E31" s="113"/>
      <c r="F31" s="107"/>
      <c r="G31" s="113"/>
      <c r="H31" s="107"/>
      <c r="I31" s="341"/>
      <c r="J31" s="325"/>
      <c r="K31" s="110">
        <f>SUM(C31,E31,G31,I31)</f>
        <v>96.75999999999999</v>
      </c>
      <c r="L31" s="115">
        <f>K31/K$74</f>
        <v>0.010318799282504324</v>
      </c>
      <c r="M31" s="112">
        <v>452.515426</v>
      </c>
      <c r="N31" s="109">
        <f>M31/M$74</f>
        <v>0.02138902667588087</v>
      </c>
      <c r="O31" s="113"/>
      <c r="P31" s="109"/>
      <c r="Q31" s="265"/>
      <c r="R31" s="266"/>
      <c r="S31" s="343"/>
      <c r="T31" s="318"/>
      <c r="U31" s="110">
        <f>SUM(M31,O31,Q31,S31)</f>
        <v>452.515426</v>
      </c>
      <c r="V31" s="111">
        <f>U31/U$74</f>
        <v>0.010767452374107355</v>
      </c>
      <c r="W31" s="122">
        <v>20987.93747899982</v>
      </c>
      <c r="X31" s="128">
        <f>W31/W$74</f>
        <v>0.007841568030878512</v>
      </c>
      <c r="Y31" s="50"/>
      <c r="Z31" s="8"/>
      <c r="AA31" s="8"/>
      <c r="AB31" s="47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U31" s="8"/>
      <c r="AV31" s="8"/>
      <c r="AW31" s="8"/>
      <c r="AX31" s="8"/>
      <c r="AY31" s="8"/>
    </row>
    <row r="32" spans="1:51" ht="17.25" customHeight="1">
      <c r="A32" s="261">
        <f t="shared" si="0"/>
        <v>19</v>
      </c>
      <c r="B32" s="194" t="s">
        <v>51</v>
      </c>
      <c r="C32" s="113"/>
      <c r="D32" s="109"/>
      <c r="E32" s="113">
        <v>38.940000000000005</v>
      </c>
      <c r="F32" s="107">
        <f>E32/E$74</f>
        <v>0.006847469882738398</v>
      </c>
      <c r="G32" s="113"/>
      <c r="H32" s="107"/>
      <c r="I32" s="341"/>
      <c r="J32" s="325"/>
      <c r="K32" s="110">
        <f>SUM(C32,E32,G32,I32)</f>
        <v>38.940000000000005</v>
      </c>
      <c r="L32" s="115">
        <f>K32/K$74</f>
        <v>0.0041526875161297895</v>
      </c>
      <c r="M32" s="112"/>
      <c r="N32" s="109"/>
      <c r="O32" s="113">
        <v>242.54518369802497</v>
      </c>
      <c r="P32" s="109">
        <f>O32/O$74</f>
        <v>0.011881209615096679</v>
      </c>
      <c r="Q32" s="265"/>
      <c r="R32" s="266"/>
      <c r="S32" s="343"/>
      <c r="T32" s="318"/>
      <c r="U32" s="110">
        <f>SUM(M32,O32,Q32,S32)</f>
        <v>242.54518369802497</v>
      </c>
      <c r="V32" s="111">
        <f>U32/U$74</f>
        <v>0.005771281074598336</v>
      </c>
      <c r="W32" s="122">
        <v>15172.899294317263</v>
      </c>
      <c r="X32" s="128">
        <f>W32/W$74</f>
        <v>0.005668938272810567</v>
      </c>
      <c r="Y32" s="50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U32" s="8"/>
      <c r="AV32" s="8"/>
      <c r="AW32" s="8"/>
      <c r="AX32" s="8"/>
      <c r="AY32" s="8"/>
    </row>
    <row r="33" spans="1:51" ht="17.25" customHeight="1">
      <c r="A33" s="261">
        <f t="shared" si="0"/>
        <v>20</v>
      </c>
      <c r="B33" s="194" t="s">
        <v>107</v>
      </c>
      <c r="C33" s="113"/>
      <c r="D33" s="107"/>
      <c r="E33" s="113"/>
      <c r="F33" s="107"/>
      <c r="G33" s="113">
        <v>20</v>
      </c>
      <c r="H33" s="107">
        <f>G33/G$74</f>
        <v>0.20833333333333334</v>
      </c>
      <c r="I33" s="341"/>
      <c r="J33" s="325"/>
      <c r="K33" s="110">
        <f>SUM(C33,E33,G33,I33)</f>
        <v>20</v>
      </c>
      <c r="L33" s="115">
        <f>K33/K$74</f>
        <v>0.0021328646718694346</v>
      </c>
      <c r="M33" s="112"/>
      <c r="N33" s="109"/>
      <c r="O33" s="113"/>
      <c r="P33" s="109"/>
      <c r="Q33" s="263">
        <v>47.49671175</v>
      </c>
      <c r="R33" s="266">
        <f>Q33/Q$74</f>
        <v>0.23831336954234267</v>
      </c>
      <c r="S33" s="343"/>
      <c r="T33" s="318"/>
      <c r="U33" s="114">
        <f>SUM(M33,O33,Q33,S33)</f>
        <v>47.49671175</v>
      </c>
      <c r="V33" s="115">
        <f>U33/U$74</f>
        <v>0.0011301682822517309</v>
      </c>
      <c r="W33" s="122">
        <v>12926.410032305015</v>
      </c>
      <c r="X33" s="128">
        <f>W33/W$74</f>
        <v>0.004829599085892681</v>
      </c>
      <c r="Y33" s="50"/>
      <c r="AB33" s="8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U33" s="8"/>
      <c r="AV33" s="8"/>
      <c r="AW33" s="8"/>
      <c r="AX33" s="8"/>
      <c r="AY33" s="8"/>
    </row>
    <row r="34" spans="1:51" ht="17.25" customHeight="1">
      <c r="A34" s="261">
        <f t="shared" si="0"/>
        <v>21</v>
      </c>
      <c r="B34" s="194" t="s">
        <v>109</v>
      </c>
      <c r="C34" s="113"/>
      <c r="D34" s="107"/>
      <c r="E34" s="113"/>
      <c r="F34" s="107"/>
      <c r="G34" s="113">
        <v>20</v>
      </c>
      <c r="H34" s="107">
        <f>G34/G$74</f>
        <v>0.20833333333333334</v>
      </c>
      <c r="I34" s="341"/>
      <c r="J34" s="325"/>
      <c r="K34" s="110">
        <f>SUM(C34,E34,G34,I34)</f>
        <v>20</v>
      </c>
      <c r="L34" s="115">
        <f>K34/K$74</f>
        <v>0.0021328646718694346</v>
      </c>
      <c r="M34" s="112"/>
      <c r="N34" s="109"/>
      <c r="O34" s="113"/>
      <c r="P34" s="109"/>
      <c r="Q34" s="263">
        <v>51.513911091537494</v>
      </c>
      <c r="R34" s="266">
        <f>Q34/Q$74</f>
        <v>0.2584695503795367</v>
      </c>
      <c r="S34" s="343"/>
      <c r="T34" s="318"/>
      <c r="U34" s="114">
        <f>SUM(M34,O34,Q34,S34)</f>
        <v>51.513911091537494</v>
      </c>
      <c r="V34" s="115">
        <f>U34/U$74</f>
        <v>0.0012257561895406648</v>
      </c>
      <c r="W34" s="122">
        <v>12069.290941403182</v>
      </c>
      <c r="X34" s="128">
        <f>W34/W$74</f>
        <v>0.004509360011967645</v>
      </c>
      <c r="Y34" s="50"/>
      <c r="AB34" s="8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U34" s="8"/>
      <c r="AV34" s="8"/>
      <c r="AW34" s="8"/>
      <c r="AX34" s="8"/>
      <c r="AY34" s="8"/>
    </row>
    <row r="35" spans="1:51" s="267" customFormat="1" ht="26.25" customHeight="1">
      <c r="A35" s="261">
        <f t="shared" si="0"/>
        <v>22</v>
      </c>
      <c r="B35" s="194" t="s">
        <v>105</v>
      </c>
      <c r="C35" s="113"/>
      <c r="D35" s="107"/>
      <c r="E35" s="263"/>
      <c r="F35" s="264"/>
      <c r="G35" s="113">
        <v>20</v>
      </c>
      <c r="H35" s="107">
        <f>G35/G$74</f>
        <v>0.20833333333333334</v>
      </c>
      <c r="I35" s="263"/>
      <c r="J35" s="325"/>
      <c r="K35" s="110">
        <f>SUM(C35,E35,G35,I35)</f>
        <v>20</v>
      </c>
      <c r="L35" s="115">
        <f>K35/K$74</f>
        <v>0.0021328646718694346</v>
      </c>
      <c r="M35" s="112"/>
      <c r="N35" s="109"/>
      <c r="O35" s="113"/>
      <c r="P35" s="109"/>
      <c r="Q35" s="263">
        <v>47.936037840000004</v>
      </c>
      <c r="R35" s="266">
        <f>Q35/Q$74</f>
        <v>0.2405176754190703</v>
      </c>
      <c r="S35" s="343"/>
      <c r="T35" s="318"/>
      <c r="U35" s="110">
        <f>SUM(M35,O35,Q35,S35)</f>
        <v>47.936037840000004</v>
      </c>
      <c r="V35" s="111">
        <f>U35/U$74</f>
        <v>0.0011406218988114852</v>
      </c>
      <c r="W35" s="122">
        <v>10546.952943528493</v>
      </c>
      <c r="X35" s="128">
        <f>W35/W$74</f>
        <v>0.003940580112167093</v>
      </c>
      <c r="AB35" s="268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U35" s="268"/>
      <c r="AV35" s="268"/>
      <c r="AW35" s="268"/>
      <c r="AX35" s="268"/>
      <c r="AY35" s="268"/>
    </row>
    <row r="36" spans="1:51" ht="17.25" customHeight="1">
      <c r="A36" s="261">
        <f t="shared" si="0"/>
        <v>23</v>
      </c>
      <c r="B36" s="194" t="s">
        <v>103</v>
      </c>
      <c r="C36" s="113"/>
      <c r="D36" s="107"/>
      <c r="E36" s="263"/>
      <c r="F36" s="264"/>
      <c r="G36" s="113">
        <v>20</v>
      </c>
      <c r="H36" s="107">
        <f>G36/G$74</f>
        <v>0.20833333333333334</v>
      </c>
      <c r="I36" s="263"/>
      <c r="J36" s="325"/>
      <c r="K36" s="110">
        <f>SUM(C36,E36,G36,I36)</f>
        <v>20</v>
      </c>
      <c r="L36" s="115">
        <f>K36/K$74</f>
        <v>0.0021328646718694346</v>
      </c>
      <c r="M36" s="112"/>
      <c r="N36" s="109"/>
      <c r="O36" s="113"/>
      <c r="P36" s="109"/>
      <c r="Q36" s="263">
        <v>47.338433513999995</v>
      </c>
      <c r="R36" s="266">
        <f>Q36/Q$74</f>
        <v>0.237519213097473</v>
      </c>
      <c r="S36" s="343"/>
      <c r="T36" s="318"/>
      <c r="U36" s="110">
        <f>SUM(M36,O36,Q36,S36)</f>
        <v>47.338433513999995</v>
      </c>
      <c r="V36" s="111">
        <f>U36/U$74</f>
        <v>0.0011264021048573987</v>
      </c>
      <c r="W36" s="122">
        <v>10516.71063701683</v>
      </c>
      <c r="X36" s="128">
        <f>W36/W$74</f>
        <v>0.003929280902601639</v>
      </c>
      <c r="AB36" s="8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U36" s="8"/>
      <c r="AV36" s="8"/>
      <c r="AW36" s="8"/>
      <c r="AX36" s="8"/>
      <c r="AY36" s="8"/>
    </row>
    <row r="37" spans="1:51" ht="17.25" customHeight="1">
      <c r="A37" s="261">
        <f t="shared" si="0"/>
        <v>24</v>
      </c>
      <c r="B37" s="194" t="s">
        <v>40</v>
      </c>
      <c r="C37" s="113">
        <v>39</v>
      </c>
      <c r="D37" s="109">
        <f>C37/C$74</f>
        <v>0.01129685588224389</v>
      </c>
      <c r="E37" s="263"/>
      <c r="F37" s="264"/>
      <c r="G37" s="113"/>
      <c r="H37" s="107"/>
      <c r="I37" s="341"/>
      <c r="J37" s="325"/>
      <c r="K37" s="110">
        <f>SUM(C37,E37,G37,I37)</f>
        <v>39</v>
      </c>
      <c r="L37" s="115">
        <f>K37/K$74</f>
        <v>0.004159086110145397</v>
      </c>
      <c r="M37" s="112">
        <v>155.694394</v>
      </c>
      <c r="N37" s="109">
        <f>M37/M$74</f>
        <v>0.0073592000520024395</v>
      </c>
      <c r="O37" s="263"/>
      <c r="P37" s="109"/>
      <c r="Q37" s="265"/>
      <c r="R37" s="266"/>
      <c r="S37" s="343"/>
      <c r="T37" s="318"/>
      <c r="U37" s="110">
        <f>SUM(M37,O37,Q37,S37)</f>
        <v>155.694394</v>
      </c>
      <c r="V37" s="111">
        <f>U37/U$74</f>
        <v>0.0037046957429259127</v>
      </c>
      <c r="W37" s="122">
        <v>9505.524490269343</v>
      </c>
      <c r="X37" s="128">
        <f>W37/W$74</f>
        <v>0.0035514788927787947</v>
      </c>
      <c r="AB37" s="8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U37" s="8"/>
      <c r="AV37" s="8"/>
      <c r="AW37" s="8"/>
      <c r="AX37" s="8"/>
      <c r="AY37" s="8"/>
    </row>
    <row r="38" spans="1:51" ht="17.25" customHeight="1">
      <c r="A38" s="261">
        <f t="shared" si="0"/>
        <v>25</v>
      </c>
      <c r="B38" s="267" t="s">
        <v>48</v>
      </c>
      <c r="C38" s="113">
        <v>34.769999999999996</v>
      </c>
      <c r="D38" s="109">
        <f>C38/C$74</f>
        <v>0.010071581513477436</v>
      </c>
      <c r="E38" s="320"/>
      <c r="F38" s="401"/>
      <c r="G38" s="113"/>
      <c r="H38" s="107"/>
      <c r="I38" s="263"/>
      <c r="J38" s="325"/>
      <c r="K38" s="110">
        <f>SUM(C38,E38,G38,I38)</f>
        <v>34.769999999999996</v>
      </c>
      <c r="L38" s="115">
        <f>K38/K$74</f>
        <v>0.0037079852320450117</v>
      </c>
      <c r="M38" s="112">
        <v>175.80109</v>
      </c>
      <c r="N38" s="109">
        <f>M38/M$74</f>
        <v>0.00830958236473232</v>
      </c>
      <c r="O38" s="320"/>
      <c r="P38" s="324"/>
      <c r="Q38" s="323"/>
      <c r="R38" s="322"/>
      <c r="S38" s="344"/>
      <c r="T38" s="324"/>
      <c r="U38" s="110">
        <f>SUM(M38,O38,Q38,S38)</f>
        <v>175.80109</v>
      </c>
      <c r="V38" s="111">
        <f>U38/U$74</f>
        <v>0.004183127812069683</v>
      </c>
      <c r="W38" s="122">
        <v>8828.74092360146</v>
      </c>
      <c r="X38" s="128">
        <f>W38/W$74</f>
        <v>0.0032986172485359073</v>
      </c>
      <c r="AB38" s="8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U38" s="8"/>
      <c r="AV38" s="8"/>
      <c r="AW38" s="8"/>
      <c r="AX38" s="8"/>
      <c r="AY38" s="8"/>
    </row>
    <row r="39" spans="1:51" ht="17.25" customHeight="1">
      <c r="A39" s="261">
        <f t="shared" si="0"/>
        <v>26</v>
      </c>
      <c r="B39" s="267" t="s">
        <v>110</v>
      </c>
      <c r="C39" s="113">
        <v>21.3</v>
      </c>
      <c r="D39" s="109">
        <f>C39/C$74</f>
        <v>0.006169821289533202</v>
      </c>
      <c r="E39" s="263"/>
      <c r="F39" s="264"/>
      <c r="G39" s="113"/>
      <c r="H39" s="107"/>
      <c r="I39" s="263"/>
      <c r="J39" s="325"/>
      <c r="K39" s="110">
        <f>SUM(C39,E39,G39,I39)</f>
        <v>21.3</v>
      </c>
      <c r="L39" s="115">
        <f>K39/K$74</f>
        <v>0.002271500875540948</v>
      </c>
      <c r="M39" s="112">
        <v>152.42668199999997</v>
      </c>
      <c r="N39" s="109">
        <f>M39/M$74</f>
        <v>0.0072047452530690295</v>
      </c>
      <c r="O39" s="263"/>
      <c r="P39" s="318"/>
      <c r="Q39" s="263"/>
      <c r="R39" s="266"/>
      <c r="S39" s="343"/>
      <c r="T39" s="318"/>
      <c r="U39" s="110">
        <f>SUM(M39,O39,Q39,S39)</f>
        <v>152.42668199999997</v>
      </c>
      <c r="V39" s="111">
        <f>U39/U$74</f>
        <v>0.0036269416348652978</v>
      </c>
      <c r="W39" s="122">
        <v>8221.32625596643</v>
      </c>
      <c r="X39" s="128">
        <f>W39/W$74</f>
        <v>0.003071673393572579</v>
      </c>
      <c r="AB39" s="8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U39" s="8"/>
      <c r="AV39" s="8"/>
      <c r="AW39" s="8"/>
      <c r="AX39" s="8"/>
      <c r="AY39" s="8"/>
    </row>
    <row r="40" spans="1:51" ht="17.25" customHeight="1">
      <c r="A40" s="261">
        <f t="shared" si="0"/>
        <v>27</v>
      </c>
      <c r="B40" s="194" t="s">
        <v>114</v>
      </c>
      <c r="C40" s="113">
        <v>20</v>
      </c>
      <c r="D40" s="107">
        <f>C40/C$74</f>
        <v>0.0057932594267917385</v>
      </c>
      <c r="E40" s="263">
        <v>0.31</v>
      </c>
      <c r="F40" s="264">
        <f>E40/E$74</f>
        <v>5.451247210192355E-05</v>
      </c>
      <c r="G40" s="113"/>
      <c r="H40" s="107"/>
      <c r="I40" s="263"/>
      <c r="J40" s="325"/>
      <c r="K40" s="110">
        <f>SUM(C40,E40,G40,I40)</f>
        <v>20.31</v>
      </c>
      <c r="L40" s="115">
        <f>K40/K$74</f>
        <v>0.0021659240742834106</v>
      </c>
      <c r="M40" s="113">
        <v>99.551539866412</v>
      </c>
      <c r="N40" s="109">
        <f>M40/M$74</f>
        <v>0.004705498242678039</v>
      </c>
      <c r="O40" s="113"/>
      <c r="P40" s="109"/>
      <c r="Q40" s="265"/>
      <c r="R40" s="266"/>
      <c r="S40" s="265"/>
      <c r="T40" s="318"/>
      <c r="U40" s="110">
        <f>SUM(M40,O40,Q40,S40)</f>
        <v>99.551539866412</v>
      </c>
      <c r="V40" s="111">
        <f>U40/U$74</f>
        <v>0.00236879541048097</v>
      </c>
      <c r="W40" s="122">
        <v>5145.1046333765</v>
      </c>
      <c r="X40" s="128">
        <f>W40/W$74</f>
        <v>0.0019223274344598792</v>
      </c>
      <c r="AB40" s="8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U40" s="8"/>
      <c r="AV40" s="8"/>
      <c r="AW40" s="8"/>
      <c r="AX40" s="8"/>
      <c r="AY40" s="8"/>
    </row>
    <row r="41" spans="1:51" ht="17.25" customHeight="1">
      <c r="A41" s="261">
        <f t="shared" si="0"/>
        <v>28</v>
      </c>
      <c r="B41" s="194" t="s">
        <v>45</v>
      </c>
      <c r="C41" s="113"/>
      <c r="D41" s="107"/>
      <c r="E41" s="263">
        <v>23</v>
      </c>
      <c r="F41" s="264">
        <f>E41/E$74</f>
        <v>0.004044473736594328</v>
      </c>
      <c r="G41" s="113"/>
      <c r="H41" s="107"/>
      <c r="I41" s="341"/>
      <c r="J41" s="325"/>
      <c r="K41" s="110">
        <f>SUM(C41,E41,G41,I41)</f>
        <v>23</v>
      </c>
      <c r="L41" s="115">
        <f>K41/K$74</f>
        <v>0.0024527943726498497</v>
      </c>
      <c r="M41" s="112"/>
      <c r="N41" s="109"/>
      <c r="O41" s="263">
        <v>97.157946</v>
      </c>
      <c r="P41" s="266">
        <f>O41/O$74</f>
        <v>0.004759335578625401</v>
      </c>
      <c r="Q41" s="265"/>
      <c r="R41" s="266"/>
      <c r="S41" s="343"/>
      <c r="T41" s="318"/>
      <c r="U41" s="110">
        <f>SUM(M41,O41,Q41,S41)</f>
        <v>97.157946</v>
      </c>
      <c r="V41" s="111">
        <f>U41/U$74</f>
        <v>0.002311840649430356</v>
      </c>
      <c r="W41" s="122">
        <v>4446.067623692561</v>
      </c>
      <c r="X41" s="128">
        <f>W41/W$74</f>
        <v>0.0016611514007012866</v>
      </c>
      <c r="Z41" s="98"/>
      <c r="AA41" s="8"/>
      <c r="AB41" s="8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U41" s="8"/>
      <c r="AV41" s="8"/>
      <c r="AW41" s="8"/>
      <c r="AX41" s="8"/>
      <c r="AY41" s="8"/>
    </row>
    <row r="42" spans="1:51" ht="17.25" customHeight="1">
      <c r="A42" s="261">
        <f t="shared" si="0"/>
        <v>29</v>
      </c>
      <c r="B42" s="194" t="s">
        <v>53</v>
      </c>
      <c r="C42" s="113">
        <v>12.6</v>
      </c>
      <c r="D42" s="107">
        <f>C42/C$74</f>
        <v>0.0036497534388787952</v>
      </c>
      <c r="E42" s="263"/>
      <c r="F42" s="264"/>
      <c r="G42" s="113"/>
      <c r="H42" s="107"/>
      <c r="I42" s="341"/>
      <c r="J42" s="325"/>
      <c r="K42" s="110">
        <f>SUM(C42,E42,G42,I42)</f>
        <v>12.6</v>
      </c>
      <c r="L42" s="115">
        <f>K42/K$74</f>
        <v>0.0013437047432777439</v>
      </c>
      <c r="M42" s="112">
        <v>86.501125</v>
      </c>
      <c r="N42" s="109">
        <f>M42/M$74</f>
        <v>0.004088644858968202</v>
      </c>
      <c r="O42" s="263"/>
      <c r="P42" s="266"/>
      <c r="Q42" s="265"/>
      <c r="R42" s="266"/>
      <c r="S42" s="343"/>
      <c r="T42" s="318"/>
      <c r="U42" s="110">
        <f>SUM(M42,O42,Q42,S42)</f>
        <v>86.501125</v>
      </c>
      <c r="V42" s="111">
        <f>U42/U$74</f>
        <v>0.0020582651777802754</v>
      </c>
      <c r="W42" s="122">
        <v>4045.897749223509</v>
      </c>
      <c r="X42" s="128">
        <f>W42/W$74</f>
        <v>0.0015116388867776592</v>
      </c>
      <c r="Z42" s="98"/>
      <c r="AA42" s="8"/>
      <c r="AB42" s="8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U42" s="8"/>
      <c r="AV42" s="8"/>
      <c r="AW42" s="8"/>
      <c r="AX42" s="8"/>
      <c r="AY42" s="8"/>
    </row>
    <row r="43" spans="1:51" ht="17.25" customHeight="1">
      <c r="A43" s="261">
        <f t="shared" si="0"/>
        <v>30</v>
      </c>
      <c r="B43" s="206" t="s">
        <v>166</v>
      </c>
      <c r="C43" s="113"/>
      <c r="D43" s="107"/>
      <c r="E43" s="263"/>
      <c r="F43" s="264"/>
      <c r="G43" s="113"/>
      <c r="H43" s="107"/>
      <c r="I43" s="263">
        <v>32</v>
      </c>
      <c r="J43" s="325">
        <f>I43/I$74</f>
        <v>0.22535211267605634</v>
      </c>
      <c r="K43" s="110">
        <f>SUM(C43,E43,G43,I43)</f>
        <v>32</v>
      </c>
      <c r="L43" s="115">
        <f>K43/K$74</f>
        <v>0.0034125834749910954</v>
      </c>
      <c r="M43" s="112"/>
      <c r="N43" s="109"/>
      <c r="O43" s="263"/>
      <c r="P43" s="266"/>
      <c r="Q43" s="265"/>
      <c r="R43" s="266"/>
      <c r="S43" s="404">
        <v>79.5867591589635</v>
      </c>
      <c r="T43" s="318">
        <f>S43/S$74</f>
        <v>0.3105046122340091</v>
      </c>
      <c r="U43" s="110">
        <f>SUM(M43,O43,Q43,S43)</f>
        <v>79.5867591589635</v>
      </c>
      <c r="V43" s="111"/>
      <c r="W43" s="122">
        <v>3999.5907880071472</v>
      </c>
      <c r="X43" s="128">
        <f>W43/W$74</f>
        <v>0.0014943375589532989</v>
      </c>
      <c r="Z43" s="43"/>
      <c r="AA43" s="8"/>
      <c r="AB43" s="8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U43" s="8"/>
      <c r="AV43" s="8"/>
      <c r="AW43" s="8"/>
      <c r="AX43" s="8"/>
      <c r="AY43" s="8"/>
    </row>
    <row r="44" spans="1:51" ht="17.25" customHeight="1">
      <c r="A44" s="261">
        <f t="shared" si="0"/>
        <v>31</v>
      </c>
      <c r="B44" s="267" t="s">
        <v>44</v>
      </c>
      <c r="C44" s="113">
        <v>10.4</v>
      </c>
      <c r="D44" s="109">
        <f>C44/C$74</f>
        <v>0.003012494901931704</v>
      </c>
      <c r="E44" s="320"/>
      <c r="F44" s="321"/>
      <c r="G44" s="113"/>
      <c r="H44" s="107"/>
      <c r="I44" s="263"/>
      <c r="J44" s="325"/>
      <c r="K44" s="110">
        <f>SUM(C44,E44,G44,I44)</f>
        <v>10.4</v>
      </c>
      <c r="L44" s="115">
        <f>K44/K$74</f>
        <v>0.001109089629372106</v>
      </c>
      <c r="M44" s="112">
        <v>57.911587</v>
      </c>
      <c r="N44" s="109">
        <f>M44/M$74</f>
        <v>0.00273730442768507</v>
      </c>
      <c r="O44" s="320"/>
      <c r="P44" s="322"/>
      <c r="Q44" s="323"/>
      <c r="R44" s="322"/>
      <c r="S44" s="344"/>
      <c r="T44" s="324"/>
      <c r="U44" s="110">
        <f>SUM(M44,O44,Q44,S44)</f>
        <v>57.911587</v>
      </c>
      <c r="V44" s="111">
        <f>U44/U$74</f>
        <v>0.0013779867361504593</v>
      </c>
      <c r="W44" s="122">
        <v>3435.8130859043345</v>
      </c>
      <c r="X44" s="128">
        <f>W44/W$74</f>
        <v>0.0012836974610515852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U44" s="8"/>
      <c r="AV44" s="8"/>
      <c r="AW44" s="8"/>
      <c r="AX44" s="8"/>
      <c r="AY44" s="8"/>
    </row>
    <row r="45" spans="1:51" ht="17.25" customHeight="1">
      <c r="A45" s="261">
        <f t="shared" si="0"/>
        <v>32</v>
      </c>
      <c r="B45" s="194" t="s">
        <v>108</v>
      </c>
      <c r="C45" s="113"/>
      <c r="D45" s="107"/>
      <c r="E45" s="263">
        <v>31.48</v>
      </c>
      <c r="F45" s="264">
        <f>E45/E$74</f>
        <v>0.005535653618608237</v>
      </c>
      <c r="G45" s="113"/>
      <c r="H45" s="107"/>
      <c r="I45" s="341"/>
      <c r="J45" s="325"/>
      <c r="K45" s="110">
        <f>SUM(C45,E45,G45,I45)</f>
        <v>31.48</v>
      </c>
      <c r="L45" s="115">
        <f>K45/K$74</f>
        <v>0.0033571289935224904</v>
      </c>
      <c r="M45" s="112"/>
      <c r="N45" s="109"/>
      <c r="O45" s="113">
        <v>80.001083</v>
      </c>
      <c r="P45" s="109">
        <f>O45/O$74</f>
        <v>0.003918897180581233</v>
      </c>
      <c r="Q45" s="263"/>
      <c r="R45" s="266"/>
      <c r="S45" s="343"/>
      <c r="T45" s="318"/>
      <c r="U45" s="110">
        <f>SUM(M45,O45,Q45,S45)</f>
        <v>80.001083</v>
      </c>
      <c r="V45" s="111">
        <f>U45/U$74</f>
        <v>0.0019035988644495615</v>
      </c>
      <c r="W45" s="122">
        <v>3352.9618593711466</v>
      </c>
      <c r="X45" s="128">
        <f>W45/W$74</f>
        <v>0.0012527423693494215</v>
      </c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U45" s="8"/>
      <c r="AV45" s="8"/>
      <c r="AW45" s="8"/>
      <c r="AX45" s="8"/>
      <c r="AY45" s="8"/>
    </row>
    <row r="46" spans="1:51" ht="17.25" customHeight="1">
      <c r="A46" s="261">
        <f t="shared" si="0"/>
        <v>33</v>
      </c>
      <c r="B46" s="206" t="s">
        <v>165</v>
      </c>
      <c r="C46" s="113"/>
      <c r="D46" s="107"/>
      <c r="E46" s="263"/>
      <c r="F46" s="264"/>
      <c r="G46" s="113"/>
      <c r="H46" s="107"/>
      <c r="I46" s="263">
        <v>110</v>
      </c>
      <c r="J46" s="325">
        <f>I46/I$74</f>
        <v>0.7746478873239436</v>
      </c>
      <c r="K46" s="110">
        <f>SUM(C46,E46,G46,I46)</f>
        <v>110</v>
      </c>
      <c r="L46" s="115">
        <f>K46/K$74</f>
        <v>0.01173075569528189</v>
      </c>
      <c r="M46" s="112"/>
      <c r="N46" s="109"/>
      <c r="O46" s="263"/>
      <c r="P46" s="266"/>
      <c r="Q46" s="265"/>
      <c r="R46" s="266"/>
      <c r="S46" s="404">
        <v>176.72749841793726</v>
      </c>
      <c r="T46" s="318">
        <f>S46/S$74</f>
        <v>0.6894953877659908</v>
      </c>
      <c r="U46" s="110">
        <f>SUM(M46,O46,Q46,S46)</f>
        <v>176.72749841793726</v>
      </c>
      <c r="V46" s="111"/>
      <c r="W46" s="122">
        <v>2897.591378426908</v>
      </c>
      <c r="X46" s="128">
        <f>W46/W$74</f>
        <v>0.001082605660625612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U46" s="8"/>
      <c r="AV46" s="8"/>
      <c r="AW46" s="8"/>
      <c r="AX46" s="8"/>
      <c r="AY46" s="8"/>
    </row>
    <row r="47" spans="1:51" ht="17.25" customHeight="1">
      <c r="A47" s="261">
        <f t="shared" si="0"/>
        <v>34</v>
      </c>
      <c r="B47" s="194" t="s">
        <v>54</v>
      </c>
      <c r="C47" s="113"/>
      <c r="D47" s="107"/>
      <c r="E47" s="263">
        <v>5.05</v>
      </c>
      <c r="F47" s="264">
        <f>E47/E$74</f>
        <v>0.0008880257552087547</v>
      </c>
      <c r="G47" s="113"/>
      <c r="H47" s="107"/>
      <c r="I47" s="341"/>
      <c r="J47" s="325"/>
      <c r="K47" s="110">
        <f>SUM(C47,E47,G47,I47)</f>
        <v>5.05</v>
      </c>
      <c r="L47" s="115">
        <f>K47/K$74</f>
        <v>0.0005385483296470322</v>
      </c>
      <c r="M47" s="112"/>
      <c r="N47" s="109"/>
      <c r="O47" s="263">
        <v>30.3172354025</v>
      </c>
      <c r="P47" s="109">
        <f>O47/O$74</f>
        <v>0.0014851064996441962</v>
      </c>
      <c r="Q47" s="265"/>
      <c r="R47" s="266"/>
      <c r="S47" s="343"/>
      <c r="T47" s="318"/>
      <c r="U47" s="110">
        <f>SUM(M47,O47,Q47,S47)</f>
        <v>30.3172354025</v>
      </c>
      <c r="V47" s="111">
        <f>U47/U$74</f>
        <v>0.0007213884202723737</v>
      </c>
      <c r="W47" s="122">
        <v>2883.222964319905</v>
      </c>
      <c r="X47" s="128">
        <f>W47/W$74</f>
        <v>0.0010772372962101645</v>
      </c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U47" s="8"/>
      <c r="AV47" s="8"/>
      <c r="AW47" s="8"/>
      <c r="AX47" s="8"/>
      <c r="AY47" s="8"/>
    </row>
    <row r="48" spans="1:51" ht="17.25" customHeight="1">
      <c r="A48" s="261">
        <f t="shared" si="0"/>
        <v>35</v>
      </c>
      <c r="B48" s="194" t="s">
        <v>50</v>
      </c>
      <c r="C48" s="113"/>
      <c r="D48" s="107"/>
      <c r="E48" s="263">
        <v>12.91</v>
      </c>
      <c r="F48" s="264">
        <f>E48/E$74</f>
        <v>0.0022701806930188165</v>
      </c>
      <c r="G48" s="113"/>
      <c r="H48" s="107"/>
      <c r="I48" s="341"/>
      <c r="J48" s="325"/>
      <c r="K48" s="110">
        <f>SUM(C48,E48,G48,I48)</f>
        <v>12.91</v>
      </c>
      <c r="L48" s="115">
        <f>K48/K$74</f>
        <v>0.0013767641456917201</v>
      </c>
      <c r="M48" s="112"/>
      <c r="N48" s="109"/>
      <c r="O48" s="263">
        <v>52.96872700000001</v>
      </c>
      <c r="P48" s="266">
        <f>O48/O$74</f>
        <v>0.002594702310458436</v>
      </c>
      <c r="Q48" s="265"/>
      <c r="R48" s="266"/>
      <c r="S48" s="343"/>
      <c r="T48" s="318"/>
      <c r="U48" s="110">
        <f>SUM(M48,O48,Q48,S48)</f>
        <v>52.96872700000001</v>
      </c>
      <c r="V48" s="111">
        <f>U48/U$74</f>
        <v>0.0012603730448066414</v>
      </c>
      <c r="W48" s="122">
        <v>2709.7879617844374</v>
      </c>
      <c r="X48" s="128">
        <f>W48/W$74</f>
        <v>0.0010124380574722824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U48" s="8"/>
      <c r="AV48" s="8"/>
      <c r="AW48" s="8"/>
      <c r="AX48" s="8"/>
      <c r="AY48" s="8"/>
    </row>
    <row r="49" spans="1:51" ht="17.25" customHeight="1">
      <c r="A49" s="261">
        <f t="shared" si="0"/>
        <v>36</v>
      </c>
      <c r="B49" s="194" t="s">
        <v>104</v>
      </c>
      <c r="C49" s="113">
        <v>3.97</v>
      </c>
      <c r="D49" s="109">
        <f>C49/C$74</f>
        <v>0.0011499619962181602</v>
      </c>
      <c r="E49" s="263"/>
      <c r="F49" s="264"/>
      <c r="G49" s="113"/>
      <c r="H49" s="107"/>
      <c r="I49" s="263"/>
      <c r="J49" s="325"/>
      <c r="K49" s="110">
        <f>SUM(C49,E49,G49,I49)</f>
        <v>3.97</v>
      </c>
      <c r="L49" s="115">
        <f>K49/K$74</f>
        <v>0.0004233736373660828</v>
      </c>
      <c r="M49" s="112">
        <v>26.52708</v>
      </c>
      <c r="N49" s="109">
        <f>M49/M$74</f>
        <v>0.0012538543199922337</v>
      </c>
      <c r="O49" s="113"/>
      <c r="P49" s="109"/>
      <c r="Q49" s="265"/>
      <c r="R49" s="266"/>
      <c r="S49" s="343"/>
      <c r="T49" s="318"/>
      <c r="U49" s="110">
        <f>SUM(M49,O49,Q49,S49)</f>
        <v>26.52708</v>
      </c>
      <c r="V49" s="111">
        <f>U49/U$74</f>
        <v>0.0006312029471546364</v>
      </c>
      <c r="W49" s="122">
        <v>1258.811588596195</v>
      </c>
      <c r="X49" s="128">
        <f>W49/W$74</f>
        <v>0.00047032047431588413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U49" s="8"/>
      <c r="AV49" s="8"/>
      <c r="AW49" s="8"/>
      <c r="AX49" s="8"/>
      <c r="AY49" s="8"/>
    </row>
    <row r="50" spans="1:51" ht="17.25" customHeight="1">
      <c r="A50" s="261">
        <f t="shared" si="0"/>
        <v>37</v>
      </c>
      <c r="B50" s="194" t="s">
        <v>112</v>
      </c>
      <c r="C50" s="113">
        <v>4.155</v>
      </c>
      <c r="D50" s="109">
        <f>C50/C$74</f>
        <v>0.0012035496459159838</v>
      </c>
      <c r="E50" s="113"/>
      <c r="F50" s="107"/>
      <c r="G50" s="113"/>
      <c r="H50" s="107"/>
      <c r="I50" s="341"/>
      <c r="J50" s="325"/>
      <c r="K50" s="110">
        <f>SUM(C50,E50,G50,I50)</f>
        <v>4.155</v>
      </c>
      <c r="L50" s="115">
        <f>K50/K$74</f>
        <v>0.00044310263558087505</v>
      </c>
      <c r="M50" s="112">
        <v>28.104660999999997</v>
      </c>
      <c r="N50" s="109">
        <f>M50/M$74</f>
        <v>0.0013284217715167762</v>
      </c>
      <c r="O50" s="113"/>
      <c r="P50" s="109"/>
      <c r="Q50" s="265"/>
      <c r="R50" s="266"/>
      <c r="S50" s="343"/>
      <c r="T50" s="318"/>
      <c r="U50" s="110">
        <f>SUM(M50,O50,Q50,S50)</f>
        <v>28.104660999999997</v>
      </c>
      <c r="V50" s="111">
        <f>U50/U$74</f>
        <v>0.00066874095648605</v>
      </c>
      <c r="W50" s="122">
        <v>1145.0243166045802</v>
      </c>
      <c r="X50" s="128">
        <f>W50/W$74</f>
        <v>0.00042780697649061594</v>
      </c>
      <c r="Y50" s="50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U50" s="8"/>
      <c r="AV50" s="8"/>
      <c r="AW50" s="8"/>
      <c r="AX50" s="8"/>
      <c r="AY50" s="8"/>
    </row>
    <row r="51" spans="1:51" ht="17.25" customHeight="1">
      <c r="A51" s="261">
        <f t="shared" si="0"/>
        <v>38</v>
      </c>
      <c r="B51" s="194" t="s">
        <v>92</v>
      </c>
      <c r="C51" s="263">
        <v>1.9040000000000001</v>
      </c>
      <c r="D51" s="264">
        <f>C51/C$74</f>
        <v>0.0005515182974305735</v>
      </c>
      <c r="E51" s="113"/>
      <c r="F51" s="107"/>
      <c r="G51" s="113"/>
      <c r="H51" s="107"/>
      <c r="I51" s="263"/>
      <c r="J51" s="325"/>
      <c r="K51" s="110">
        <f>SUM(C51,E51,G51,I51)</f>
        <v>1.9040000000000001</v>
      </c>
      <c r="L51" s="115">
        <f>K51/K$74</f>
        <v>0.0002030487167619702</v>
      </c>
      <c r="M51" s="112">
        <v>4.528159406499999</v>
      </c>
      <c r="N51" s="109">
        <f>M51/M$74</f>
        <v>0.00021403231088583787</v>
      </c>
      <c r="O51" s="319"/>
      <c r="P51" s="109"/>
      <c r="Q51" s="265"/>
      <c r="R51" s="266"/>
      <c r="S51" s="343"/>
      <c r="T51" s="318"/>
      <c r="U51" s="110">
        <f>SUM(M51,O51,Q51,S51)</f>
        <v>4.528159406499999</v>
      </c>
      <c r="V51" s="111">
        <f>U51/U$74</f>
        <v>0.00010774603019136626</v>
      </c>
      <c r="W51" s="112">
        <v>721.2071958415015</v>
      </c>
      <c r="X51" s="128">
        <f>W51/W$74</f>
        <v>0.00026945931662932345</v>
      </c>
      <c r="Y51" s="50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U51" s="8"/>
      <c r="AV51" s="8"/>
      <c r="AW51" s="8"/>
      <c r="AX51" s="8"/>
      <c r="AY51" s="8"/>
    </row>
    <row r="52" spans="1:51" ht="17.25" customHeight="1">
      <c r="A52" s="261">
        <f t="shared" si="0"/>
        <v>39</v>
      </c>
      <c r="B52" s="194" t="s">
        <v>43</v>
      </c>
      <c r="C52" s="263">
        <v>3.27</v>
      </c>
      <c r="D52" s="264">
        <f>C52/C$74</f>
        <v>0.0009471979162804493</v>
      </c>
      <c r="E52" s="263"/>
      <c r="F52" s="264"/>
      <c r="G52" s="113"/>
      <c r="H52" s="107"/>
      <c r="I52" s="341"/>
      <c r="J52" s="325"/>
      <c r="K52" s="110">
        <f>SUM(C52,E52,G52,I52)</f>
        <v>3.27</v>
      </c>
      <c r="L52" s="115">
        <f>K52/K$74</f>
        <v>0.0003487233738506526</v>
      </c>
      <c r="M52" s="122">
        <v>24.784145676666668</v>
      </c>
      <c r="N52" s="266">
        <f>M52/M$74</f>
        <v>0.0011714711202290393</v>
      </c>
      <c r="O52" s="320"/>
      <c r="P52" s="266"/>
      <c r="Q52" s="265"/>
      <c r="R52" s="266"/>
      <c r="S52" s="343"/>
      <c r="T52" s="318"/>
      <c r="U52" s="110">
        <f>SUM(M52,O52,Q52,S52)</f>
        <v>24.784145676666668</v>
      </c>
      <c r="V52" s="111">
        <f>U52/U$74</f>
        <v>0.0005897304111052495</v>
      </c>
      <c r="W52" s="112">
        <v>675.5093923648636</v>
      </c>
      <c r="X52" s="128">
        <f>W52/W$74</f>
        <v>0.000252385583911074</v>
      </c>
      <c r="Y52" s="50"/>
      <c r="AB52" s="6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U52" s="8"/>
      <c r="AV52" s="8"/>
      <c r="AW52" s="8"/>
      <c r="AX52" s="8"/>
      <c r="AY52" s="8"/>
    </row>
    <row r="53" spans="1:51" ht="17.25" customHeight="1">
      <c r="A53" s="261">
        <f t="shared" si="0"/>
        <v>40</v>
      </c>
      <c r="B53" s="194" t="s">
        <v>106</v>
      </c>
      <c r="C53" s="263"/>
      <c r="D53" s="264"/>
      <c r="E53" s="263">
        <v>37.5</v>
      </c>
      <c r="F53" s="264">
        <f>E53/E$74</f>
        <v>0.006594250657490752</v>
      </c>
      <c r="G53" s="113"/>
      <c r="H53" s="107"/>
      <c r="I53" s="263"/>
      <c r="J53" s="325"/>
      <c r="K53" s="110">
        <f>SUM(C53,E53,G53,I53)</f>
        <v>37.5</v>
      </c>
      <c r="L53" s="115">
        <f>K53/K$74</f>
        <v>0.00399912125975519</v>
      </c>
      <c r="M53" s="122"/>
      <c r="N53" s="266"/>
      <c r="O53" s="263">
        <v>48.95319500000001</v>
      </c>
      <c r="P53" s="266">
        <f>O53/O$74</f>
        <v>0.0023979992604093044</v>
      </c>
      <c r="Q53" s="265"/>
      <c r="R53" s="266"/>
      <c r="S53" s="265"/>
      <c r="T53" s="318"/>
      <c r="U53" s="110">
        <f>SUM(M53,O53,Q53,S53)</f>
        <v>48.95319500000001</v>
      </c>
      <c r="V53" s="111">
        <f>U53/U$74</f>
        <v>0.001164824811348841</v>
      </c>
      <c r="W53" s="112">
        <v>624.2269681774083</v>
      </c>
      <c r="X53" s="128">
        <f>W53/W$74</f>
        <v>0.00023322531061329663</v>
      </c>
      <c r="Y53" s="50"/>
      <c r="AA53" s="18"/>
      <c r="AB53" s="6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U53" s="8"/>
      <c r="AV53" s="8"/>
      <c r="AW53" s="8"/>
      <c r="AX53" s="8"/>
      <c r="AY53" s="8"/>
    </row>
    <row r="54" spans="1:51" ht="17.25" customHeight="1">
      <c r="A54" s="261">
        <f t="shared" si="0"/>
        <v>41</v>
      </c>
      <c r="B54" s="194" t="s">
        <v>41</v>
      </c>
      <c r="C54" s="263">
        <v>4.7</v>
      </c>
      <c r="D54" s="264">
        <f>C54/C$74</f>
        <v>0.0013614159652960585</v>
      </c>
      <c r="E54" s="263"/>
      <c r="F54" s="264"/>
      <c r="G54" s="113"/>
      <c r="H54" s="107"/>
      <c r="I54" s="341"/>
      <c r="J54" s="325"/>
      <c r="K54" s="110">
        <f>SUM(C54,E54,G54,I54)</f>
        <v>4.7</v>
      </c>
      <c r="L54" s="115">
        <f>K54/K$74</f>
        <v>0.0005012231978893172</v>
      </c>
      <c r="M54" s="122">
        <v>16.909297</v>
      </c>
      <c r="N54" s="266">
        <f>M54/M$74</f>
        <v>0.0007992509952652804</v>
      </c>
      <c r="O54" s="403"/>
      <c r="P54" s="266"/>
      <c r="Q54" s="265"/>
      <c r="R54" s="266"/>
      <c r="S54" s="343"/>
      <c r="T54" s="318"/>
      <c r="U54" s="110">
        <f>SUM(M54,O54,Q54,S54)</f>
        <v>16.909297</v>
      </c>
      <c r="V54" s="111">
        <f>U54/U$74</f>
        <v>0.0004023510352708647</v>
      </c>
      <c r="W54" s="112">
        <v>509.4780098937241</v>
      </c>
      <c r="X54" s="128">
        <f>W54/W$74</f>
        <v>0.0001903525050432264</v>
      </c>
      <c r="Y54" s="50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U54" s="8"/>
      <c r="AV54" s="8"/>
      <c r="AW54" s="8"/>
      <c r="AX54" s="8"/>
      <c r="AY54" s="8"/>
    </row>
    <row r="55" spans="1:51" ht="17.25" customHeight="1">
      <c r="A55" s="261">
        <f t="shared" si="0"/>
        <v>42</v>
      </c>
      <c r="B55" s="194" t="s">
        <v>116</v>
      </c>
      <c r="C55" s="263">
        <v>1.65</v>
      </c>
      <c r="D55" s="264">
        <f>C55/C$74</f>
        <v>0.0004779439027103184</v>
      </c>
      <c r="E55" s="263"/>
      <c r="F55" s="264"/>
      <c r="G55" s="113"/>
      <c r="H55" s="107"/>
      <c r="I55" s="341"/>
      <c r="J55" s="325"/>
      <c r="K55" s="110">
        <f>SUM(C55,E55,G55,I55)</f>
        <v>1.65</v>
      </c>
      <c r="L55" s="115">
        <f>K55/K$74</f>
        <v>0.00017596133542922834</v>
      </c>
      <c r="M55" s="122">
        <v>0.313064</v>
      </c>
      <c r="N55" s="266">
        <f>M55/M$74</f>
        <v>1.479758227569897E-05</v>
      </c>
      <c r="O55" s="403"/>
      <c r="P55" s="266"/>
      <c r="Q55" s="265"/>
      <c r="R55" s="266"/>
      <c r="S55" s="343"/>
      <c r="T55" s="318"/>
      <c r="U55" s="110">
        <f>SUM(M55,O55,Q55,S55)</f>
        <v>0.313064</v>
      </c>
      <c r="V55" s="111">
        <f>U55/U$74</f>
        <v>7.449252591993505E-06</v>
      </c>
      <c r="W55" s="112">
        <v>463.47852398031193</v>
      </c>
      <c r="X55" s="128">
        <f>W55/W$74</f>
        <v>0.00017316605694481853</v>
      </c>
      <c r="Y55" s="50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U55" s="8"/>
      <c r="AV55" s="8"/>
      <c r="AW55" s="8"/>
      <c r="AX55" s="8"/>
      <c r="AY55" s="8"/>
    </row>
    <row r="56" spans="1:51" ht="17.25" customHeight="1">
      <c r="A56" s="261">
        <f t="shared" si="0"/>
        <v>43</v>
      </c>
      <c r="B56" s="206" t="s">
        <v>164</v>
      </c>
      <c r="C56" s="263">
        <v>3</v>
      </c>
      <c r="D56" s="264">
        <f>C56/C$74</f>
        <v>0.0008689889140187608</v>
      </c>
      <c r="E56" s="263"/>
      <c r="F56" s="264"/>
      <c r="G56" s="113"/>
      <c r="H56" s="107"/>
      <c r="I56" s="341"/>
      <c r="J56" s="325"/>
      <c r="K56" s="110">
        <f>SUM(C56,E56,G56,I56)</f>
        <v>3</v>
      </c>
      <c r="L56" s="115">
        <f>K56/K$74</f>
        <v>0.0003199297007804152</v>
      </c>
      <c r="M56" s="122">
        <v>5.231338</v>
      </c>
      <c r="N56" s="266">
        <f>M56/M$74</f>
        <v>0.0002472694224407485</v>
      </c>
      <c r="O56" s="377"/>
      <c r="P56" s="266"/>
      <c r="Q56" s="265"/>
      <c r="R56" s="266"/>
      <c r="S56" s="343"/>
      <c r="T56" s="318"/>
      <c r="U56" s="110">
        <f>SUM(M56,O56,Q56,S56)</f>
        <v>5.231338</v>
      </c>
      <c r="V56" s="111"/>
      <c r="W56" s="112">
        <v>259.11585003045076</v>
      </c>
      <c r="X56" s="128">
        <f>W56/W$74</f>
        <v>9.681154081604033E-05</v>
      </c>
      <c r="Y56" s="50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U56" s="8"/>
      <c r="AV56" s="8"/>
      <c r="AW56" s="8"/>
      <c r="AX56" s="8"/>
      <c r="AY56" s="8"/>
    </row>
    <row r="57" spans="1:51" ht="28.5" customHeight="1">
      <c r="A57" s="261">
        <f t="shared" si="0"/>
        <v>44</v>
      </c>
      <c r="B57" s="194" t="s">
        <v>151</v>
      </c>
      <c r="C57" s="263">
        <v>0.6</v>
      </c>
      <c r="D57" s="264">
        <f>C57/C$74</f>
        <v>0.00017379778280375216</v>
      </c>
      <c r="E57" s="263"/>
      <c r="F57" s="264"/>
      <c r="G57" s="263"/>
      <c r="H57" s="264"/>
      <c r="I57" s="341"/>
      <c r="J57" s="325"/>
      <c r="K57" s="110">
        <f>SUM(C57,E57,G57,I57)</f>
        <v>0.6</v>
      </c>
      <c r="L57" s="115">
        <f>K57/K$74</f>
        <v>6.398594015608304E-05</v>
      </c>
      <c r="M57" s="122">
        <v>0.190582</v>
      </c>
      <c r="N57" s="266">
        <f>M57/M$74</f>
        <v>9.008230985572474E-06</v>
      </c>
      <c r="O57" s="403"/>
      <c r="P57" s="266"/>
      <c r="Q57" s="265"/>
      <c r="R57" s="266"/>
      <c r="S57" s="343"/>
      <c r="T57" s="318"/>
      <c r="U57" s="110">
        <f>SUM(M57,O57,Q57,S57)</f>
        <v>0.190582</v>
      </c>
      <c r="V57" s="111">
        <f>U57/U$74</f>
        <v>4.534834594483256E-06</v>
      </c>
      <c r="W57" s="405">
        <v>0</v>
      </c>
      <c r="X57" s="128">
        <f>W57/W$74</f>
        <v>0</v>
      </c>
      <c r="Y57" s="50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U57" s="8"/>
      <c r="AV57" s="8"/>
      <c r="AW57" s="8"/>
      <c r="AX57" s="8"/>
      <c r="AY57" s="8"/>
    </row>
    <row r="58" spans="1:51" ht="19.5" customHeight="1">
      <c r="A58" s="261">
        <f t="shared" si="0"/>
        <v>45</v>
      </c>
      <c r="B58" s="206" t="s">
        <v>174</v>
      </c>
      <c r="C58" s="263">
        <v>5</v>
      </c>
      <c r="D58" s="266">
        <f>C58/C$74</f>
        <v>0.0014483148566979346</v>
      </c>
      <c r="E58" s="263"/>
      <c r="F58" s="264"/>
      <c r="G58" s="263"/>
      <c r="H58" s="264"/>
      <c r="I58" s="341"/>
      <c r="J58" s="325"/>
      <c r="K58" s="110">
        <f>SUM(C58,E58,G58,I58)</f>
        <v>5</v>
      </c>
      <c r="L58" s="115">
        <f>K58/K$74</f>
        <v>0.0005332161679673586</v>
      </c>
      <c r="M58" s="122">
        <v>0.07223349999999999</v>
      </c>
      <c r="N58" s="266">
        <f>M58/M$74</f>
        <v>3.4142576575770493E-06</v>
      </c>
      <c r="O58" s="377"/>
      <c r="P58" s="266"/>
      <c r="Q58" s="265"/>
      <c r="R58" s="266"/>
      <c r="S58" s="343"/>
      <c r="T58" s="318"/>
      <c r="U58" s="110">
        <f>SUM(M58,O58,Q58,S58)</f>
        <v>0.07223349999999999</v>
      </c>
      <c r="V58" s="111">
        <f>U58/U$74</f>
        <v>1.7187718393164426E-06</v>
      </c>
      <c r="W58" s="406">
        <v>0</v>
      </c>
      <c r="X58" s="128">
        <f>W58/W$74</f>
        <v>0</v>
      </c>
      <c r="Y58" s="50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U58" s="8"/>
      <c r="AV58" s="8"/>
      <c r="AW58" s="8"/>
      <c r="AX58" s="8"/>
      <c r="AY58" s="8"/>
    </row>
    <row r="59" spans="1:51" ht="19.5" customHeight="1">
      <c r="A59" s="261">
        <f t="shared" si="0"/>
        <v>46</v>
      </c>
      <c r="B59" s="206" t="s">
        <v>173</v>
      </c>
      <c r="C59" s="263">
        <v>39.1</v>
      </c>
      <c r="D59" s="266">
        <f>C59/C$74</f>
        <v>0.011325822179377849</v>
      </c>
      <c r="E59" s="263"/>
      <c r="F59" s="264"/>
      <c r="G59" s="263"/>
      <c r="H59" s="264"/>
      <c r="I59" s="341"/>
      <c r="J59" s="325"/>
      <c r="K59" s="110">
        <f>SUM(C59,E59,G59,I59)</f>
        <v>39.1</v>
      </c>
      <c r="L59" s="115">
        <f>K59/K$74</f>
        <v>0.004169750433504745</v>
      </c>
      <c r="M59" s="122">
        <v>21.603565000000003</v>
      </c>
      <c r="N59" s="266">
        <f>M59/M$74</f>
        <v>0.0010211347537114157</v>
      </c>
      <c r="O59" s="377"/>
      <c r="P59" s="266"/>
      <c r="Q59" s="265"/>
      <c r="R59" s="266"/>
      <c r="S59" s="343"/>
      <c r="T59" s="318"/>
      <c r="U59" s="110">
        <f>SUM(M59,O59,Q59,S59)</f>
        <v>21.603565000000003</v>
      </c>
      <c r="V59" s="111">
        <f>U59/U$74</f>
        <v>0.0005140495635798118</v>
      </c>
      <c r="W59" s="406">
        <v>0</v>
      </c>
      <c r="X59" s="128">
        <f>W59/W$74</f>
        <v>0</v>
      </c>
      <c r="Y59" s="50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U59" s="8"/>
      <c r="AV59" s="8"/>
      <c r="AW59" s="8"/>
      <c r="AX59" s="8"/>
      <c r="AY59" s="8"/>
    </row>
    <row r="60" spans="1:51" ht="31.5" customHeight="1">
      <c r="A60" s="261">
        <f t="shared" si="0"/>
        <v>47</v>
      </c>
      <c r="B60" s="262" t="s">
        <v>150</v>
      </c>
      <c r="C60" s="263">
        <v>0.3</v>
      </c>
      <c r="D60" s="264">
        <f>C60/C$74</f>
        <v>8.689889140187608E-05</v>
      </c>
      <c r="E60" s="263"/>
      <c r="F60" s="264"/>
      <c r="G60" s="263"/>
      <c r="H60" s="264"/>
      <c r="I60" s="263"/>
      <c r="J60" s="325"/>
      <c r="K60" s="110">
        <f>SUM(C60,E60,G60,I60)</f>
        <v>0.3</v>
      </c>
      <c r="L60" s="115">
        <f>K60/K$74</f>
        <v>3.199297007804152E-05</v>
      </c>
      <c r="M60" s="122">
        <v>1.8567604938271605</v>
      </c>
      <c r="N60" s="266">
        <f>M60/M$74</f>
        <v>8.77634163419456E-05</v>
      </c>
      <c r="O60" s="377"/>
      <c r="P60" s="266"/>
      <c r="Q60" s="265"/>
      <c r="R60" s="266"/>
      <c r="S60" s="343"/>
      <c r="T60" s="318"/>
      <c r="U60" s="110">
        <f>SUM(M60,O60,Q60,S60)</f>
        <v>1.8567604938271605</v>
      </c>
      <c r="V60" s="111">
        <f>U60/U$74</f>
        <v>4.418099149488001E-05</v>
      </c>
      <c r="W60" s="406">
        <v>0</v>
      </c>
      <c r="X60" s="128">
        <f>W60/W$74</f>
        <v>0</v>
      </c>
      <c r="Y60" s="50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U60" s="8"/>
      <c r="AV60" s="8"/>
      <c r="AW60" s="8"/>
      <c r="AX60" s="8"/>
      <c r="AY60" s="8"/>
    </row>
    <row r="61" spans="1:51" ht="19.5" customHeight="1">
      <c r="A61" s="261">
        <f t="shared" si="0"/>
        <v>48</v>
      </c>
      <c r="B61" s="194" t="s">
        <v>162</v>
      </c>
      <c r="C61" s="263">
        <v>3.8</v>
      </c>
      <c r="D61" s="264">
        <f>C61/C$74</f>
        <v>0.0011007192910904302</v>
      </c>
      <c r="E61" s="263"/>
      <c r="F61" s="264"/>
      <c r="G61" s="263"/>
      <c r="H61" s="264"/>
      <c r="I61" s="263"/>
      <c r="J61" s="325"/>
      <c r="K61" s="110">
        <f>SUM(C61,E61,G61,I61)</f>
        <v>3.8</v>
      </c>
      <c r="L61" s="115">
        <f>K61/K$74</f>
        <v>0.00040524428765519255</v>
      </c>
      <c r="M61" s="122">
        <v>16.110364996750004</v>
      </c>
      <c r="N61" s="266">
        <f>M61/M$74</f>
        <v>0.000761487911516332</v>
      </c>
      <c r="O61" s="403"/>
      <c r="P61" s="266"/>
      <c r="Q61" s="265"/>
      <c r="R61" s="266"/>
      <c r="S61" s="343"/>
      <c r="T61" s="318"/>
      <c r="U61" s="110">
        <f>SUM(M61,O61,Q61,S61)</f>
        <v>16.110364996750004</v>
      </c>
      <c r="V61" s="111">
        <f>U61/U$74</f>
        <v>0.0003833407169460602</v>
      </c>
      <c r="W61" s="406">
        <v>0</v>
      </c>
      <c r="X61" s="128">
        <f>W61/W$74</f>
        <v>0</v>
      </c>
      <c r="Y61" s="50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U61" s="8"/>
      <c r="AV61" s="8"/>
      <c r="AW61" s="8"/>
      <c r="AX61" s="8"/>
      <c r="AY61" s="8"/>
    </row>
    <row r="62" spans="1:51" ht="19.5" customHeight="1" thickBot="1">
      <c r="A62" s="261">
        <f t="shared" si="0"/>
        <v>49</v>
      </c>
      <c r="B62" s="206" t="s">
        <v>172</v>
      </c>
      <c r="C62" s="299"/>
      <c r="D62" s="264"/>
      <c r="E62" s="299"/>
      <c r="F62" s="264"/>
      <c r="G62" s="299">
        <v>16</v>
      </c>
      <c r="H62" s="264">
        <f>G62/G$74</f>
        <v>0.16666666666666666</v>
      </c>
      <c r="I62" s="299"/>
      <c r="J62" s="325"/>
      <c r="K62" s="110">
        <f>SUM(C62,E62,G62,I62)</f>
        <v>16</v>
      </c>
      <c r="L62" s="115">
        <f>K62/K$74</f>
        <v>0.0017062917374955477</v>
      </c>
      <c r="M62" s="124"/>
      <c r="N62" s="266"/>
      <c r="O62" s="378"/>
      <c r="P62" s="266"/>
      <c r="Q62" s="299">
        <v>5.01850275</v>
      </c>
      <c r="R62" s="346">
        <f>Q62/Q$74</f>
        <v>0.02518019156157716</v>
      </c>
      <c r="S62" s="345"/>
      <c r="T62" s="318"/>
      <c r="U62" s="110">
        <f>SUM(M62,O62,Q62,S62)</f>
        <v>5.01850275</v>
      </c>
      <c r="V62" s="111">
        <f>U62/U$74</f>
        <v>0.00011941358514030367</v>
      </c>
      <c r="W62" s="406">
        <v>0</v>
      </c>
      <c r="X62" s="128">
        <f>W62/W$74</f>
        <v>0</v>
      </c>
      <c r="Y62" s="50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U62" s="8"/>
      <c r="AV62" s="8"/>
      <c r="AW62" s="8"/>
      <c r="AX62" s="8"/>
      <c r="AY62" s="8"/>
    </row>
    <row r="63" spans="1:51" ht="16.5" customHeight="1" thickBot="1" thickTop="1">
      <c r="A63" s="326"/>
      <c r="B63" s="327" t="s">
        <v>3</v>
      </c>
      <c r="C63" s="328">
        <f>SUM(C19:C62)</f>
        <v>2026.1879999999999</v>
      </c>
      <c r="D63" s="329"/>
      <c r="E63" s="328">
        <f>SUM(E19:E62)</f>
        <v>5443.670999999999</v>
      </c>
      <c r="F63" s="329"/>
      <c r="G63" s="328">
        <f>SUM(G19:G62)</f>
        <v>96</v>
      </c>
      <c r="H63" s="329"/>
      <c r="I63" s="328">
        <f>SUM(I19:I62)</f>
        <v>142</v>
      </c>
      <c r="J63" s="330"/>
      <c r="K63" s="331">
        <f>SUM(K19:K62)</f>
        <v>7707.859000000001</v>
      </c>
      <c r="L63" s="332">
        <f>SUM(L19:L57)</f>
        <v>0.8151445122458428</v>
      </c>
      <c r="M63" s="333">
        <f>SUM(M19:M62)</f>
        <v>11805.917544940154</v>
      </c>
      <c r="N63" s="329"/>
      <c r="O63" s="328">
        <f>SUM(O19:O62)</f>
        <v>19698.97222210052</v>
      </c>
      <c r="P63" s="329"/>
      <c r="Q63" s="328">
        <f>SUM(Q19:Q62)</f>
        <v>199.30359694553752</v>
      </c>
      <c r="R63" s="330"/>
      <c r="S63" s="328">
        <f>SUM(S19:S62)</f>
        <v>256.3142575769008</v>
      </c>
      <c r="T63" s="330"/>
      <c r="U63" s="334">
        <f>SUM(U19:U62)</f>
        <v>31960.507621563123</v>
      </c>
      <c r="V63" s="335">
        <f>SUM(V19:V62)</f>
        <v>0.7542661405833361</v>
      </c>
      <c r="W63" s="336">
        <f>SUM(W19:W62)</f>
        <v>2153503.3903479064</v>
      </c>
      <c r="X63" s="337">
        <f>SUM(X19:X57)</f>
        <v>0.8045975626255476</v>
      </c>
      <c r="Y63" s="50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U63" s="8"/>
      <c r="AV63" s="8"/>
      <c r="AW63" s="8"/>
      <c r="AX63" s="8"/>
      <c r="AY63" s="8"/>
    </row>
    <row r="64" spans="1:51" ht="3" customHeight="1">
      <c r="A64" s="32"/>
      <c r="B64" s="223"/>
      <c r="C64" s="224"/>
      <c r="D64" s="10"/>
      <c r="E64" s="224"/>
      <c r="F64" s="10"/>
      <c r="G64" s="224"/>
      <c r="H64" s="10"/>
      <c r="I64" s="10"/>
      <c r="J64" s="10"/>
      <c r="K64" s="88"/>
      <c r="L64" s="126"/>
      <c r="M64" s="224"/>
      <c r="N64" s="10"/>
      <c r="O64" s="224"/>
      <c r="P64" s="10"/>
      <c r="Q64" s="224"/>
      <c r="R64" s="10"/>
      <c r="S64" s="10"/>
      <c r="T64" s="10"/>
      <c r="U64" s="88"/>
      <c r="V64" s="126"/>
      <c r="W64" s="88"/>
      <c r="X64" s="17"/>
      <c r="Y64" s="50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U64" s="8"/>
      <c r="AV64" s="8"/>
      <c r="AW64" s="8"/>
      <c r="AX64" s="8"/>
      <c r="AY64" s="8"/>
    </row>
    <row r="65" spans="1:51" ht="13.5">
      <c r="A65" s="225" t="s">
        <v>155</v>
      </c>
      <c r="B65" s="173"/>
      <c r="Y65" s="20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U65" s="8"/>
      <c r="AV65" s="8"/>
      <c r="AW65" s="8"/>
      <c r="AX65" s="8"/>
      <c r="AY65" s="8"/>
    </row>
    <row r="66" spans="1:51" ht="13.5">
      <c r="A66" s="226" t="s">
        <v>154</v>
      </c>
      <c r="B66" s="173"/>
      <c r="Y66" s="20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U66" s="8"/>
      <c r="AV66" s="8"/>
      <c r="AW66" s="8"/>
      <c r="AX66" s="8"/>
      <c r="AY66" s="8"/>
    </row>
    <row r="67" spans="1:51" ht="13.5">
      <c r="A67" s="226" t="s">
        <v>175</v>
      </c>
      <c r="B67" s="173"/>
      <c r="Y67" s="20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U67" s="8"/>
      <c r="AV67" s="8"/>
      <c r="AW67" s="8"/>
      <c r="AX67" s="8"/>
      <c r="AY67" s="8"/>
    </row>
    <row r="68" spans="1:44" ht="15.75">
      <c r="A68" s="227" t="s">
        <v>171</v>
      </c>
      <c r="B68" s="228"/>
      <c r="C68" s="86"/>
      <c r="D68" s="10"/>
      <c r="E68" s="86"/>
      <c r="F68" s="10"/>
      <c r="G68" s="10"/>
      <c r="H68" s="10"/>
      <c r="I68" s="10"/>
      <c r="J68" s="10"/>
      <c r="K68" s="4"/>
      <c r="L68" s="10"/>
      <c r="M68" s="87"/>
      <c r="N68" s="87"/>
      <c r="O68" s="87"/>
      <c r="P68" s="5"/>
      <c r="Q68" s="5"/>
      <c r="R68" s="5"/>
      <c r="S68" s="5"/>
      <c r="T68" s="5"/>
      <c r="U68" s="4"/>
      <c r="V68" s="10"/>
      <c r="W68" s="4"/>
      <c r="X68" s="17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15.75">
      <c r="A69" s="227" t="s">
        <v>149</v>
      </c>
      <c r="C69" s="86"/>
      <c r="D69" s="10"/>
      <c r="E69" s="86"/>
      <c r="F69" s="10"/>
      <c r="G69" s="10"/>
      <c r="H69" s="10"/>
      <c r="I69" s="10"/>
      <c r="J69" s="10"/>
      <c r="K69" s="4"/>
      <c r="L69" s="10"/>
      <c r="M69" s="87"/>
      <c r="N69" s="87"/>
      <c r="O69" s="87"/>
      <c r="P69" s="5"/>
      <c r="Q69" s="5"/>
      <c r="R69" s="5"/>
      <c r="S69" s="5"/>
      <c r="T69" s="5"/>
      <c r="U69" s="4"/>
      <c r="V69" s="10"/>
      <c r="W69" s="4"/>
      <c r="X69" s="17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 ht="15.75">
      <c r="A70" s="68"/>
      <c r="B70" s="15"/>
      <c r="C70" s="86"/>
      <c r="D70" s="10"/>
      <c r="E70" s="86"/>
      <c r="F70" s="10"/>
      <c r="G70" s="10"/>
      <c r="H70" s="10"/>
      <c r="I70" s="10"/>
      <c r="J70" s="10"/>
      <c r="K70" s="4"/>
      <c r="L70" s="10"/>
      <c r="M70" s="87"/>
      <c r="N70" s="87"/>
      <c r="O70" s="87"/>
      <c r="P70" s="5"/>
      <c r="Q70" s="5"/>
      <c r="R70" s="5"/>
      <c r="S70" s="5"/>
      <c r="T70" s="5"/>
      <c r="U70" s="4"/>
      <c r="V70" s="10"/>
      <c r="W70" s="4"/>
      <c r="X70" s="17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ht="15.75" thickBot="1">
      <c r="A71" s="11" t="s">
        <v>156</v>
      </c>
      <c r="B71" s="15"/>
      <c r="C71" s="16"/>
      <c r="D71" s="5"/>
      <c r="E71" s="16"/>
      <c r="F71" s="5"/>
      <c r="G71" s="5"/>
      <c r="H71" s="5"/>
      <c r="I71" s="5"/>
      <c r="J71" s="5"/>
      <c r="K71" s="4"/>
      <c r="L71" s="10"/>
      <c r="M71" s="16"/>
      <c r="N71" s="5"/>
      <c r="O71" s="16"/>
      <c r="P71" s="5"/>
      <c r="Q71" s="5"/>
      <c r="R71" s="5"/>
      <c r="S71" s="5"/>
      <c r="T71" s="5"/>
      <c r="U71" s="4"/>
      <c r="V71" s="10"/>
      <c r="W71" s="4"/>
      <c r="X71" s="17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ht="12.75">
      <c r="A72" s="380"/>
      <c r="B72" s="381" t="s">
        <v>16</v>
      </c>
      <c r="C72" s="382" t="s">
        <v>123</v>
      </c>
      <c r="D72" s="383"/>
      <c r="E72" s="383"/>
      <c r="F72" s="383"/>
      <c r="G72" s="383"/>
      <c r="H72" s="383"/>
      <c r="I72" s="383"/>
      <c r="J72" s="383"/>
      <c r="K72" s="383"/>
      <c r="L72" s="383"/>
      <c r="M72" s="384" t="s">
        <v>124</v>
      </c>
      <c r="N72" s="383"/>
      <c r="O72" s="383"/>
      <c r="P72" s="383"/>
      <c r="Q72" s="383"/>
      <c r="R72" s="383"/>
      <c r="S72" s="383"/>
      <c r="T72" s="383"/>
      <c r="U72" s="383"/>
      <c r="V72" s="383"/>
      <c r="W72" s="384" t="s">
        <v>125</v>
      </c>
      <c r="X72" s="385"/>
      <c r="Y72" s="8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1:44" ht="13.5" thickBot="1">
      <c r="A73" s="386"/>
      <c r="B73" s="361"/>
      <c r="C73" s="207" t="s">
        <v>1</v>
      </c>
      <c r="D73" s="208" t="s">
        <v>7</v>
      </c>
      <c r="E73" s="222" t="s">
        <v>2</v>
      </c>
      <c r="F73" s="208" t="s">
        <v>7</v>
      </c>
      <c r="G73" s="222" t="s">
        <v>102</v>
      </c>
      <c r="H73" s="349" t="s">
        <v>7</v>
      </c>
      <c r="I73" s="350" t="s">
        <v>167</v>
      </c>
      <c r="J73" s="349" t="s">
        <v>7</v>
      </c>
      <c r="K73" s="222" t="s">
        <v>3</v>
      </c>
      <c r="L73" s="210" t="s">
        <v>7</v>
      </c>
      <c r="M73" s="211" t="s">
        <v>1</v>
      </c>
      <c r="N73" s="208" t="s">
        <v>7</v>
      </c>
      <c r="O73" s="209" t="s">
        <v>2</v>
      </c>
      <c r="P73" s="208" t="s">
        <v>7</v>
      </c>
      <c r="Q73" s="222" t="s">
        <v>102</v>
      </c>
      <c r="R73" s="349" t="s">
        <v>7</v>
      </c>
      <c r="S73" s="222" t="s">
        <v>170</v>
      </c>
      <c r="T73" s="349" t="s">
        <v>7</v>
      </c>
      <c r="U73" s="222" t="s">
        <v>3</v>
      </c>
      <c r="V73" s="212" t="s">
        <v>7</v>
      </c>
      <c r="W73" s="213" t="s">
        <v>37</v>
      </c>
      <c r="X73" s="387" t="s">
        <v>7</v>
      </c>
      <c r="Y73" s="8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1:44" ht="15">
      <c r="A74" s="388" t="s">
        <v>18</v>
      </c>
      <c r="B74" s="366"/>
      <c r="C74" s="347">
        <f>SUM(C7:C11,C19:C62)</f>
        <v>3452.2880000000005</v>
      </c>
      <c r="D74" s="35">
        <f>+C74/$K$74</f>
        <v>0.3681631556159394</v>
      </c>
      <c r="E74" s="347">
        <f>SUM(E7:E11,E19:E62)</f>
        <v>5686.772</v>
      </c>
      <c r="F74" s="35">
        <f>+E74/$K$74</f>
        <v>0.6064557547888144</v>
      </c>
      <c r="G74" s="347">
        <f>SUM(G7:G11,G19:G62)</f>
        <v>96</v>
      </c>
      <c r="H74" s="35">
        <f>+G74/$K$74</f>
        <v>0.010237750424973286</v>
      </c>
      <c r="I74" s="347">
        <f>SUM(I7:I11,I19:I62)</f>
        <v>142</v>
      </c>
      <c r="J74" s="35">
        <f>+I74/$K$74</f>
        <v>0.015143339170272985</v>
      </c>
      <c r="K74" s="348">
        <f>SUM(K7:K11,K19:K62)</f>
        <v>9377.06</v>
      </c>
      <c r="L74" s="35">
        <f>K74/K$74</f>
        <v>1</v>
      </c>
      <c r="M74" s="347">
        <f>SUM(M7:M11,M19:M62)</f>
        <v>21156.429081940165</v>
      </c>
      <c r="N74" s="35">
        <f>+M74/$U$74</f>
        <v>0.5034101147879333</v>
      </c>
      <c r="O74" s="36">
        <f>SUM(O7:O11,O19:O62)</f>
        <v>20414.182693135775</v>
      </c>
      <c r="P74" s="35">
        <f>+O74/$U$74</f>
        <v>0.48574861159466</v>
      </c>
      <c r="Q74" s="36">
        <f>SUM(Q7:Q11,Q19:Q62)</f>
        <v>199.30359694553752</v>
      </c>
      <c r="R74" s="35">
        <f>+Q74/$U$74</f>
        <v>0.004742362060601584</v>
      </c>
      <c r="S74" s="36">
        <f>SUM(S7:S11,S19:S62)</f>
        <v>256.3142575769008</v>
      </c>
      <c r="T74" s="35">
        <f>+S74/$U$74</f>
        <v>0.006098911556805059</v>
      </c>
      <c r="U74" s="348">
        <f>SUM(U7:U11,U19:U62)</f>
        <v>42026.22962959838</v>
      </c>
      <c r="V74" s="35">
        <f>U74/U$74</f>
        <v>1</v>
      </c>
      <c r="W74" s="347">
        <f>SUM(W7:W11,W19:W62)</f>
        <v>2676497.5316612134</v>
      </c>
      <c r="X74" s="389">
        <f>W74/W$74</f>
        <v>1</v>
      </c>
      <c r="Y74" s="8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3"/>
      <c r="AP74" s="43"/>
      <c r="AQ74" s="43"/>
      <c r="AR74" s="47"/>
    </row>
    <row r="75" spans="1:25" ht="15.75" thickBot="1">
      <c r="A75" s="390"/>
      <c r="B75" s="391"/>
      <c r="C75" s="392"/>
      <c r="D75" s="393"/>
      <c r="E75" s="392"/>
      <c r="F75" s="393"/>
      <c r="G75" s="394"/>
      <c r="H75" s="393"/>
      <c r="I75" s="395"/>
      <c r="J75" s="393"/>
      <c r="K75" s="396"/>
      <c r="L75" s="393"/>
      <c r="M75" s="392"/>
      <c r="N75" s="393"/>
      <c r="O75" s="397"/>
      <c r="P75" s="393"/>
      <c r="Q75" s="398"/>
      <c r="R75" s="393"/>
      <c r="S75" s="394"/>
      <c r="T75" s="393"/>
      <c r="U75" s="396"/>
      <c r="V75" s="393"/>
      <c r="W75" s="399"/>
      <c r="X75" s="400"/>
      <c r="Y75" s="8"/>
    </row>
    <row r="76" spans="1:25" ht="13.5">
      <c r="A76" s="225" t="s">
        <v>155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8"/>
      <c r="X76" s="8"/>
      <c r="Y76" s="8"/>
    </row>
    <row r="77" spans="2:25" ht="12.75">
      <c r="B77" s="13"/>
      <c r="C77" s="13"/>
      <c r="D77" s="13"/>
      <c r="E77" s="13"/>
      <c r="F77" s="13"/>
      <c r="G77" s="13"/>
      <c r="H77" s="13"/>
      <c r="I77" s="13"/>
      <c r="J77" s="13"/>
      <c r="K77" s="46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8"/>
      <c r="X77" s="8"/>
      <c r="Y77" s="8"/>
    </row>
    <row r="78" spans="2:27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8"/>
      <c r="X78" s="8"/>
      <c r="Y78" s="8"/>
      <c r="Z78" s="18" t="s">
        <v>169</v>
      </c>
      <c r="AA78" s="6"/>
    </row>
    <row r="79" spans="1:25" ht="12.75">
      <c r="A79" s="6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8"/>
      <c r="X79" s="8"/>
      <c r="Y79" s="8"/>
    </row>
    <row r="80" spans="11:35" ht="12.75">
      <c r="K80" s="6"/>
      <c r="U80" s="6"/>
      <c r="Z80" s="99"/>
      <c r="AA80" s="99" t="s">
        <v>8</v>
      </c>
      <c r="AB80" s="99"/>
      <c r="AC80" s="99"/>
      <c r="AD80" s="100" t="s">
        <v>1</v>
      </c>
      <c r="AE80" s="100" t="s">
        <v>2</v>
      </c>
      <c r="AF80" s="100" t="s">
        <v>102</v>
      </c>
      <c r="AG80" s="187" t="s">
        <v>167</v>
      </c>
      <c r="AH80" s="99"/>
      <c r="AI80" s="99"/>
    </row>
    <row r="81" spans="1:35" ht="13.5">
      <c r="A81" s="12"/>
      <c r="B81" s="19"/>
      <c r="Z81" s="99"/>
      <c r="AA81" s="99"/>
      <c r="AB81" s="99"/>
      <c r="AC81" s="99"/>
      <c r="AD81" s="99"/>
      <c r="AE81" s="99"/>
      <c r="AF81" s="99"/>
      <c r="AG81" s="99"/>
      <c r="AH81" s="99"/>
      <c r="AI81" s="101"/>
    </row>
    <row r="82" spans="1:37" ht="13.5">
      <c r="A82" s="12"/>
      <c r="B82" s="19"/>
      <c r="Z82" s="99" t="s">
        <v>10</v>
      </c>
      <c r="AA82" s="102">
        <f>+AD82+AE82+AF82+AG82</f>
        <v>1669.201</v>
      </c>
      <c r="AB82" s="101">
        <f>AA82/AA84</f>
        <v>0.1780089921574566</v>
      </c>
      <c r="AC82" s="99" t="s">
        <v>10</v>
      </c>
      <c r="AD82" s="102">
        <f>+C12</f>
        <v>1426.1000000000001</v>
      </c>
      <c r="AE82" s="102">
        <f>+E12</f>
        <v>243.101</v>
      </c>
      <c r="AF82" s="102">
        <f>G12</f>
        <v>0</v>
      </c>
      <c r="AG82" s="102">
        <v>0</v>
      </c>
      <c r="AH82" s="101">
        <f>AD82/AD84</f>
        <v>0.41308836342738503</v>
      </c>
      <c r="AI82" s="101">
        <f>AE82/AE84</f>
        <v>0.04274850477564426</v>
      </c>
      <c r="AJ82" s="101">
        <f>AF82/AF83</f>
        <v>0</v>
      </c>
      <c r="AK82" s="101">
        <f>AG82/AG83</f>
        <v>0</v>
      </c>
    </row>
    <row r="83" spans="1:37" ht="13.5">
      <c r="A83" s="12"/>
      <c r="B83" s="19"/>
      <c r="Z83" s="99" t="s">
        <v>17</v>
      </c>
      <c r="AA83" s="102">
        <f>+AD83+AE83+AF83+AG83</f>
        <v>7707.8589999999995</v>
      </c>
      <c r="AB83" s="101">
        <f>AA83/AA84</f>
        <v>0.8219910078425434</v>
      </c>
      <c r="AC83" s="99" t="s">
        <v>17</v>
      </c>
      <c r="AD83" s="102">
        <f>+C63</f>
        <v>2026.1879999999999</v>
      </c>
      <c r="AE83" s="102">
        <f>+E63</f>
        <v>5443.670999999999</v>
      </c>
      <c r="AF83" s="102">
        <f>+G63</f>
        <v>96</v>
      </c>
      <c r="AG83" s="102">
        <f>+I63</f>
        <v>142</v>
      </c>
      <c r="AH83" s="101">
        <f>AD83/AD84</f>
        <v>0.586911636572615</v>
      </c>
      <c r="AI83" s="101">
        <f>AE83/AE84</f>
        <v>0.9572514952243558</v>
      </c>
      <c r="AJ83" s="101">
        <f>AF83/AF84</f>
        <v>1</v>
      </c>
      <c r="AK83" s="101">
        <f>AG83/AG84</f>
        <v>1</v>
      </c>
    </row>
    <row r="84" spans="26:35" ht="12.75">
      <c r="Z84" s="99"/>
      <c r="AA84" s="102">
        <f>SUM(AA82:AA83)</f>
        <v>9377.06</v>
      </c>
      <c r="AB84" s="99"/>
      <c r="AC84" s="99" t="s">
        <v>74</v>
      </c>
      <c r="AD84" s="102">
        <f>SUM(AD82:AD83)</f>
        <v>3452.288</v>
      </c>
      <c r="AE84" s="102">
        <f>SUM(AE82:AE83)</f>
        <v>5686.771999999999</v>
      </c>
      <c r="AF84" s="102">
        <f>SUM(AF82:AF83)</f>
        <v>96</v>
      </c>
      <c r="AG84" s="102">
        <f>SUM(AG82:AG83)</f>
        <v>142</v>
      </c>
      <c r="AH84" s="102">
        <f>SUM(AD84:AG84)</f>
        <v>9377.06</v>
      </c>
      <c r="AI84" s="99"/>
    </row>
    <row r="85" spans="26:35" ht="12.75">
      <c r="Z85" s="99"/>
      <c r="AA85" s="99"/>
      <c r="AB85" s="99"/>
      <c r="AC85" s="99"/>
      <c r="AD85" s="99"/>
      <c r="AE85" s="99"/>
      <c r="AF85" s="99"/>
      <c r="AG85" s="99"/>
      <c r="AH85" s="99"/>
      <c r="AI85" s="99"/>
    </row>
    <row r="86" spans="26:35" ht="12.75">
      <c r="Z86" s="99"/>
      <c r="AA86" s="99" t="s">
        <v>9</v>
      </c>
      <c r="AB86" s="99"/>
      <c r="AC86" s="99"/>
      <c r="AD86" s="100" t="s">
        <v>1</v>
      </c>
      <c r="AE86" s="100" t="s">
        <v>2</v>
      </c>
      <c r="AF86" s="187" t="s">
        <v>102</v>
      </c>
      <c r="AG86" s="187" t="s">
        <v>167</v>
      </c>
      <c r="AH86" s="99"/>
      <c r="AI86" s="99"/>
    </row>
    <row r="87" spans="26:37" ht="12.75">
      <c r="Z87" s="99" t="s">
        <v>10</v>
      </c>
      <c r="AA87" s="102">
        <f>+AD87+AE87+AF87+AG87</f>
        <v>10065.722008035254</v>
      </c>
      <c r="AB87" s="101">
        <f>AA87/AA90</f>
        <v>0.23951046993152428</v>
      </c>
      <c r="AC87" s="99" t="s">
        <v>10</v>
      </c>
      <c r="AD87" s="102">
        <f>+M12</f>
        <v>9350.511536999998</v>
      </c>
      <c r="AE87" s="102">
        <f>+O12</f>
        <v>715.2104710352553</v>
      </c>
      <c r="AF87" s="102">
        <f>+P12</f>
        <v>0</v>
      </c>
      <c r="AG87" s="102">
        <f>+S12</f>
        <v>0</v>
      </c>
      <c r="AH87" s="103">
        <f>AD87/AD90</f>
        <v>0.4419702162772788</v>
      </c>
      <c r="AI87" s="101">
        <f>AE87/AE90</f>
        <v>0.03503497944474374</v>
      </c>
      <c r="AJ87" s="101">
        <f>AF87/AF90</f>
        <v>0</v>
      </c>
      <c r="AK87" s="101">
        <f>AG87/AG90</f>
        <v>0</v>
      </c>
    </row>
    <row r="88" spans="26:37" ht="12.75">
      <c r="Z88" s="99" t="s">
        <v>17</v>
      </c>
      <c r="AA88" s="102">
        <f>+AD88+AE88+AF88+AG88</f>
        <v>31960.507621563112</v>
      </c>
      <c r="AB88" s="101">
        <f>AA88/AA90</f>
        <v>0.7604895300684756</v>
      </c>
      <c r="AC88" s="99" t="s">
        <v>17</v>
      </c>
      <c r="AD88" s="102">
        <f>+M63</f>
        <v>11805.917544940154</v>
      </c>
      <c r="AE88" s="102">
        <f>+O63</f>
        <v>19698.97222210052</v>
      </c>
      <c r="AF88" s="102">
        <f>+Q63</f>
        <v>199.30359694553752</v>
      </c>
      <c r="AG88" s="102">
        <f>+S63</f>
        <v>256.3142575769008</v>
      </c>
      <c r="AH88" s="103">
        <f>AD88/AD90</f>
        <v>0.5580297837227213</v>
      </c>
      <c r="AI88" s="101">
        <f>AE88/AE90</f>
        <v>0.9649650205552563</v>
      </c>
      <c r="AJ88" s="101">
        <f>AF88/AF90</f>
        <v>1</v>
      </c>
      <c r="AK88" s="101">
        <f>AG88/AG90</f>
        <v>1</v>
      </c>
    </row>
    <row r="89" spans="26:35" ht="12.75">
      <c r="Z89" s="99"/>
      <c r="AA89" s="102"/>
      <c r="AB89" s="101"/>
      <c r="AC89" s="99"/>
      <c r="AD89" s="104"/>
      <c r="AE89" s="104"/>
      <c r="AF89" s="104"/>
      <c r="AG89" s="104"/>
      <c r="AH89" s="101"/>
      <c r="AI89" s="99"/>
    </row>
    <row r="90" spans="26:35" ht="12.75">
      <c r="Z90" s="99"/>
      <c r="AA90" s="102">
        <f>SUM(AA87:AA88)</f>
        <v>42026.22962959837</v>
      </c>
      <c r="AB90" s="102"/>
      <c r="AC90" s="102"/>
      <c r="AD90" s="102">
        <f>SUM(AD87:AD88)</f>
        <v>21156.42908194015</v>
      </c>
      <c r="AE90" s="102">
        <f>SUM(AE87:AE88)</f>
        <v>20414.182693135775</v>
      </c>
      <c r="AF90" s="102">
        <f>SUM(AF87:AF88)</f>
        <v>199.30359694553752</v>
      </c>
      <c r="AG90" s="102">
        <f>SUM(AG87:AG88)</f>
        <v>256.3142575769008</v>
      </c>
      <c r="AH90" s="102">
        <f>+AE90+AD90+AF90+AG90</f>
        <v>42026.22962959837</v>
      </c>
      <c r="AI90" s="99"/>
    </row>
    <row r="95" ht="12.75">
      <c r="AD95" s="201"/>
    </row>
    <row r="96" ht="12.75">
      <c r="AD96" s="201"/>
    </row>
    <row r="100" spans="26:41" ht="12.75">
      <c r="Z100" s="92"/>
      <c r="AL100" s="92"/>
      <c r="AM100" s="92"/>
      <c r="AN100" s="92"/>
      <c r="AO100" s="92"/>
    </row>
    <row r="101" spans="26:41" ht="12.75">
      <c r="Z101" s="92"/>
      <c r="AL101" s="92"/>
      <c r="AM101" s="92"/>
      <c r="AN101" s="92"/>
      <c r="AO101" s="92"/>
    </row>
    <row r="102" spans="2:43" ht="12.75">
      <c r="B102" s="9"/>
      <c r="C102" s="1"/>
      <c r="P102" s="3"/>
      <c r="Q102" s="3"/>
      <c r="R102" s="3"/>
      <c r="S102" s="3"/>
      <c r="T102" s="3"/>
      <c r="Z102" s="93"/>
      <c r="AL102" s="94"/>
      <c r="AM102" s="94"/>
      <c r="AN102" s="94"/>
      <c r="AO102" s="94"/>
      <c r="AP102" s="364"/>
      <c r="AQ102" s="364"/>
    </row>
    <row r="103" spans="3:43" ht="12.75">
      <c r="C103" s="1"/>
      <c r="Z103" s="90"/>
      <c r="AL103" s="89"/>
      <c r="AM103" s="89"/>
      <c r="AN103" s="89"/>
      <c r="AO103" s="89"/>
      <c r="AP103" s="89"/>
      <c r="AQ103" s="89"/>
    </row>
    <row r="104" spans="2:43" ht="15">
      <c r="B104" s="9"/>
      <c r="C104" s="1"/>
      <c r="Z104" s="91"/>
      <c r="AL104" s="88"/>
      <c r="AM104" s="10"/>
      <c r="AN104" s="88"/>
      <c r="AO104" s="10"/>
      <c r="AP104" s="88"/>
      <c r="AQ104" s="10"/>
    </row>
    <row r="105" spans="26:43" ht="15">
      <c r="Z105" s="91"/>
      <c r="AL105" s="88"/>
      <c r="AM105" s="10"/>
      <c r="AN105" s="88"/>
      <c r="AO105" s="10"/>
      <c r="AP105" s="13"/>
      <c r="AQ105" s="13"/>
    </row>
    <row r="109" spans="27:36" ht="12.75">
      <c r="AA109" s="8"/>
      <c r="AB109" s="8"/>
      <c r="AC109" s="8"/>
      <c r="AD109" s="8"/>
      <c r="AE109" s="48"/>
      <c r="AF109" s="48"/>
      <c r="AG109" s="48"/>
      <c r="AH109" s="48"/>
      <c r="AI109" s="8"/>
      <c r="AJ109" s="8"/>
    </row>
    <row r="110" spans="27:36" ht="12.75">
      <c r="AA110" s="8"/>
      <c r="AB110" s="43"/>
      <c r="AC110" s="49"/>
      <c r="AD110" s="8"/>
      <c r="AE110" s="43"/>
      <c r="AF110" s="43"/>
      <c r="AG110" s="43"/>
      <c r="AH110" s="43"/>
      <c r="AI110" s="49"/>
      <c r="AJ110" s="49"/>
    </row>
    <row r="111" spans="27:36" ht="12.75">
      <c r="AA111" s="8"/>
      <c r="AB111" s="43"/>
      <c r="AC111" s="49"/>
      <c r="AD111" s="8"/>
      <c r="AE111" s="43"/>
      <c r="AF111" s="43"/>
      <c r="AG111" s="43"/>
      <c r="AH111" s="43"/>
      <c r="AI111" s="49"/>
      <c r="AJ111" s="49"/>
    </row>
    <row r="112" spans="27:36" ht="12.75">
      <c r="AA112" s="8"/>
      <c r="AB112" s="43"/>
      <c r="AC112" s="49"/>
      <c r="AD112" s="8"/>
      <c r="AE112" s="43"/>
      <c r="AF112" s="43"/>
      <c r="AG112" s="43"/>
      <c r="AH112" s="43"/>
      <c r="AI112" s="49"/>
      <c r="AJ112" s="8"/>
    </row>
    <row r="113" spans="27:36" ht="12.75"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</sheetData>
  <sheetProtection/>
  <mergeCells count="19">
    <mergeCell ref="M72:V72"/>
    <mergeCell ref="W72:X72"/>
    <mergeCell ref="AP102:AQ102"/>
    <mergeCell ref="W16:X16"/>
    <mergeCell ref="M16:V16"/>
    <mergeCell ref="A2:X2"/>
    <mergeCell ref="W5:X5"/>
    <mergeCell ref="M5:V5"/>
    <mergeCell ref="C5:L5"/>
    <mergeCell ref="A74:B74"/>
    <mergeCell ref="A75:B75"/>
    <mergeCell ref="C72:L72"/>
    <mergeCell ref="A5:A6"/>
    <mergeCell ref="B5:B6"/>
    <mergeCell ref="A72:A73"/>
    <mergeCell ref="B72:B73"/>
    <mergeCell ref="A16:A17"/>
    <mergeCell ref="B16:B17"/>
    <mergeCell ref="C16:L16"/>
  </mergeCells>
  <printOptions horizontalCentered="1"/>
  <pageMargins left="0.7874015748031497" right="0.7874015748031497" top="0.7874015748031497" bottom="0.4724409448818898" header="0.1968503937007874" footer="0.15748031496062992"/>
  <pageSetup fitToHeight="2" horizontalDpi="600" verticalDpi="600" orientation="landscape" paperSize="8" scale="65" r:id="rId2"/>
  <rowBreaks count="1" manualBreakCount="1">
    <brk id="69" max="23" man="1"/>
  </rowBreaks>
  <ignoredErrors>
    <ignoredError sqref="V74 F74 L74 R74 P74 D74 W63 H7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view="pageBreakPreview" zoomScaleSheetLayoutView="100" zoomScalePageLayoutView="70" workbookViewId="0" topLeftCell="A1">
      <selection activeCell="Q25" sqref="Q25"/>
    </sheetView>
  </sheetViews>
  <sheetFormatPr defaultColWidth="11.421875" defaultRowHeight="12.75"/>
  <cols>
    <col min="1" max="1" width="8.421875" style="0" customWidth="1"/>
    <col min="2" max="2" width="42.00390625" style="0" customWidth="1"/>
    <col min="3" max="6" width="10.7109375" style="0" customWidth="1"/>
    <col min="7" max="7" width="13.421875" style="0" customWidth="1"/>
    <col min="8" max="8" width="11.421875" style="0" customWidth="1"/>
    <col min="9" max="9" width="16.28125" style="0" customWidth="1"/>
    <col min="10" max="10" width="13.421875" style="0" customWidth="1"/>
    <col min="11" max="11" width="15.140625" style="0" customWidth="1"/>
    <col min="14" max="14" width="14.421875" style="0" customWidth="1"/>
    <col min="16" max="16" width="20.421875" style="0" customWidth="1"/>
    <col min="17" max="27" width="17.8515625" style="0" customWidth="1"/>
    <col min="28" max="28" width="13.57421875" style="0" bestFit="1" customWidth="1"/>
    <col min="34" max="34" width="52.57421875" style="0" customWidth="1"/>
    <col min="36" max="36" width="2.57421875" style="0" customWidth="1"/>
    <col min="38" max="38" width="2.57421875" style="0" customWidth="1"/>
    <col min="40" max="40" width="2.28125" style="0" customWidth="1"/>
    <col min="42" max="42" width="2.57421875" style="0" customWidth="1"/>
    <col min="44" max="44" width="2.57421875" style="0" customWidth="1"/>
    <col min="45" max="45" width="17.7109375" style="0" customWidth="1"/>
  </cols>
  <sheetData>
    <row r="1" spans="1:28" ht="12.75">
      <c r="A1" t="s">
        <v>55</v>
      </c>
      <c r="O1" s="2"/>
      <c r="P1" s="2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5.75">
      <c r="A2" s="367" t="s">
        <v>120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O2" s="2"/>
      <c r="P2" s="2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ht="15.75">
      <c r="A3" s="365" t="s">
        <v>119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O3" s="2"/>
      <c r="P3" s="2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 ht="15.7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O4" s="2"/>
      <c r="P4" s="2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1:28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O5" s="2"/>
      <c r="P5" s="2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</row>
    <row r="6" spans="1:28" ht="13.5" thickBot="1">
      <c r="A6" s="2"/>
      <c r="B6" s="11" t="s">
        <v>148</v>
      </c>
      <c r="C6" s="11"/>
      <c r="D6" s="11"/>
      <c r="E6" s="73"/>
      <c r="F6" s="2"/>
      <c r="G6" s="73"/>
      <c r="H6" s="2"/>
      <c r="I6" s="2"/>
      <c r="J6" s="2"/>
      <c r="O6" s="2"/>
      <c r="P6" s="2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</row>
    <row r="7" spans="1:28" ht="12.75">
      <c r="A7" s="229" t="s">
        <v>6</v>
      </c>
      <c r="B7" s="252" t="s">
        <v>16</v>
      </c>
      <c r="C7" s="368" t="s">
        <v>56</v>
      </c>
      <c r="D7" s="369"/>
      <c r="E7" s="369"/>
      <c r="F7" s="369"/>
      <c r="G7" s="369"/>
      <c r="H7" s="369"/>
      <c r="I7" s="369"/>
      <c r="J7" s="370"/>
      <c r="K7" s="362" t="s">
        <v>125</v>
      </c>
      <c r="L7" s="363"/>
      <c r="O7" s="2"/>
      <c r="P7" s="2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</row>
    <row r="8" spans="1:28" ht="12.75">
      <c r="A8" s="230"/>
      <c r="B8" s="253" t="s">
        <v>16</v>
      </c>
      <c r="C8" s="231" t="s">
        <v>117</v>
      </c>
      <c r="D8" s="232" t="s">
        <v>7</v>
      </c>
      <c r="E8" s="231" t="s">
        <v>57</v>
      </c>
      <c r="F8" s="232" t="s">
        <v>7</v>
      </c>
      <c r="G8" s="231" t="s">
        <v>58</v>
      </c>
      <c r="H8" s="232" t="s">
        <v>7</v>
      </c>
      <c r="I8" s="231" t="s">
        <v>3</v>
      </c>
      <c r="J8" s="233" t="s">
        <v>7</v>
      </c>
      <c r="K8" s="213" t="s">
        <v>59</v>
      </c>
      <c r="L8" s="210" t="s">
        <v>7</v>
      </c>
      <c r="Q8" s="2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</row>
    <row r="9" spans="1:28" ht="12.75">
      <c r="A9" s="26">
        <v>1</v>
      </c>
      <c r="B9" s="254" t="s">
        <v>138</v>
      </c>
      <c r="C9" s="131"/>
      <c r="D9" s="133"/>
      <c r="E9" s="132">
        <v>3385.0589999999993</v>
      </c>
      <c r="F9" s="133">
        <f aca="true" t="shared" si="0" ref="F9:F18">+E9/E$21</f>
        <v>0.45255755402319986</v>
      </c>
      <c r="G9" s="255">
        <v>1240.5100000000002</v>
      </c>
      <c r="H9" s="256">
        <f>+G9/$G$21</f>
        <v>0.6299019483388089</v>
      </c>
      <c r="I9" s="134">
        <f aca="true" t="shared" si="1" ref="I9:I20">+E9+G9+C9</f>
        <v>4625.5689999999995</v>
      </c>
      <c r="J9" s="135">
        <f aca="true" t="shared" si="2" ref="J9:J21">+I9/I$21</f>
        <v>0.40978945880071627</v>
      </c>
      <c r="K9" s="136">
        <v>109223.00220857724</v>
      </c>
      <c r="L9" s="137">
        <f aca="true" t="shared" si="3" ref="L9:L21">+K9/K$21</f>
        <v>0.34442596915692425</v>
      </c>
      <c r="M9" s="8"/>
      <c r="N9">
        <v>102605.900560351</v>
      </c>
      <c r="O9" s="201">
        <v>0.40192744913387546</v>
      </c>
      <c r="Q9" s="130"/>
      <c r="S9" s="130"/>
      <c r="T9" s="130"/>
      <c r="U9" s="130"/>
      <c r="V9" s="130"/>
      <c r="W9" s="130"/>
      <c r="X9" s="130"/>
      <c r="Y9" s="130"/>
      <c r="Z9" s="130"/>
      <c r="AA9" s="130"/>
      <c r="AB9" s="130"/>
    </row>
    <row r="10" spans="1:28" ht="12.75">
      <c r="A10" s="28">
        <v>2</v>
      </c>
      <c r="B10" s="33" t="s">
        <v>60</v>
      </c>
      <c r="C10" s="33">
        <v>948.6599999999999</v>
      </c>
      <c r="D10" s="138"/>
      <c r="E10" s="29">
        <v>1088.3100000000002</v>
      </c>
      <c r="F10" s="138">
        <f t="shared" si="0"/>
        <v>0.1454990626807358</v>
      </c>
      <c r="G10" s="29">
        <v>40.61</v>
      </c>
      <c r="H10" s="138">
        <f>+G10/$G$21</f>
        <v>0.02062080766945774</v>
      </c>
      <c r="I10" s="27">
        <f t="shared" si="1"/>
        <v>2077.58</v>
      </c>
      <c r="J10" s="139">
        <f t="shared" si="2"/>
        <v>0.18405743894755264</v>
      </c>
      <c r="K10" s="30">
        <v>107104.49148239</v>
      </c>
      <c r="L10" s="140">
        <f t="shared" si="3"/>
        <v>0.33774541565370736</v>
      </c>
      <c r="M10" s="8"/>
      <c r="N10">
        <v>85141.17429849652</v>
      </c>
      <c r="O10" s="201">
        <v>0.33351468887434443</v>
      </c>
      <c r="Q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</row>
    <row r="11" spans="1:28" ht="12.75">
      <c r="A11" s="28">
        <v>3</v>
      </c>
      <c r="B11" s="33" t="s">
        <v>137</v>
      </c>
      <c r="C11" s="33">
        <v>889.8</v>
      </c>
      <c r="D11" s="138">
        <f>+C11/C$21</f>
        <v>0.48399203681341996</v>
      </c>
      <c r="E11" s="29">
        <v>59.5</v>
      </c>
      <c r="F11" s="138">
        <f t="shared" si="0"/>
        <v>0.007954713481915794</v>
      </c>
      <c r="G11" s="29"/>
      <c r="H11" s="138"/>
      <c r="I11" s="27">
        <f t="shared" si="1"/>
        <v>949.3</v>
      </c>
      <c r="J11" s="139">
        <f t="shared" si="2"/>
        <v>0.08410060108054165</v>
      </c>
      <c r="K11" s="30">
        <v>37952.26666363308</v>
      </c>
      <c r="L11" s="140">
        <f t="shared" si="3"/>
        <v>0.11967942615568695</v>
      </c>
      <c r="M11" s="8"/>
      <c r="N11">
        <v>15298.090632453424</v>
      </c>
      <c r="O11" s="201">
        <v>0.05992562329204712</v>
      </c>
      <c r="Q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</row>
    <row r="12" spans="1:28" ht="12.75">
      <c r="A12" s="28">
        <v>4</v>
      </c>
      <c r="B12" s="33" t="s">
        <v>64</v>
      </c>
      <c r="C12" s="33"/>
      <c r="D12" s="138"/>
      <c r="E12" s="29">
        <v>1010.3799999999999</v>
      </c>
      <c r="F12" s="138">
        <f t="shared" si="0"/>
        <v>0.1350803934093795</v>
      </c>
      <c r="G12" s="29">
        <v>3.16</v>
      </c>
      <c r="H12" s="138">
        <f>+G12/$G$21</f>
        <v>0.0016045740516002578</v>
      </c>
      <c r="I12" s="27">
        <f t="shared" si="1"/>
        <v>1013.5399999999998</v>
      </c>
      <c r="J12" s="139">
        <f t="shared" si="2"/>
        <v>0.08979176574230716</v>
      </c>
      <c r="K12" s="30">
        <v>17050.305584554037</v>
      </c>
      <c r="L12" s="140">
        <f t="shared" si="3"/>
        <v>0.053766769880278675</v>
      </c>
      <c r="M12" s="8"/>
      <c r="N12">
        <v>2827.70367345435</v>
      </c>
      <c r="O12" s="201">
        <v>0.011076670232132584</v>
      </c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</row>
    <row r="13" spans="1:28" ht="12.75">
      <c r="A13" s="28">
        <v>5</v>
      </c>
      <c r="B13" s="141" t="s">
        <v>61</v>
      </c>
      <c r="C13" s="33"/>
      <c r="D13" s="138"/>
      <c r="E13" s="29">
        <v>534.43</v>
      </c>
      <c r="F13" s="138">
        <f t="shared" si="0"/>
        <v>0.07144937018723123</v>
      </c>
      <c r="G13" s="198"/>
      <c r="H13" s="199">
        <f>+G13/$G$21</f>
        <v>0</v>
      </c>
      <c r="I13" s="27">
        <f t="shared" si="1"/>
        <v>534.43</v>
      </c>
      <c r="J13" s="139">
        <f t="shared" si="2"/>
        <v>0.047346343869665936</v>
      </c>
      <c r="K13" s="30">
        <v>14318.899289862264</v>
      </c>
      <c r="L13" s="140">
        <f t="shared" si="3"/>
        <v>0.0451534994043948</v>
      </c>
      <c r="M13" s="8"/>
      <c r="N13" s="143">
        <v>2826.70367345435</v>
      </c>
      <c r="O13" s="201">
        <v>0.011072753035880333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</row>
    <row r="14" spans="1:28" ht="12.75">
      <c r="A14" s="28">
        <v>6</v>
      </c>
      <c r="B14" s="33" t="s">
        <v>62</v>
      </c>
      <c r="C14" s="33"/>
      <c r="D14" s="138"/>
      <c r="E14" s="29">
        <v>262.19</v>
      </c>
      <c r="F14" s="138">
        <f t="shared" si="0"/>
        <v>0.035052879459218526</v>
      </c>
      <c r="G14" s="198">
        <v>130.52</v>
      </c>
      <c r="H14" s="199">
        <f>+G14/$G$21</f>
        <v>0.06627500165027395</v>
      </c>
      <c r="I14" s="27">
        <f t="shared" si="1"/>
        <v>392.71000000000004</v>
      </c>
      <c r="J14" s="139">
        <f t="shared" si="2"/>
        <v>0.03479105346080219</v>
      </c>
      <c r="K14" s="30">
        <v>11683.497221620091</v>
      </c>
      <c r="L14" s="140">
        <f t="shared" si="3"/>
        <v>0.03684297054950134</v>
      </c>
      <c r="M14" s="8"/>
      <c r="N14">
        <v>13594.744462789053</v>
      </c>
      <c r="O14" s="201">
        <v>0.05325328205995125</v>
      </c>
      <c r="Q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</row>
    <row r="15" spans="1:28" ht="12.75">
      <c r="A15" s="28">
        <v>7</v>
      </c>
      <c r="B15" s="141" t="s">
        <v>63</v>
      </c>
      <c r="C15" s="141"/>
      <c r="D15" s="138"/>
      <c r="E15" s="29">
        <v>393.063</v>
      </c>
      <c r="F15" s="138">
        <f t="shared" si="0"/>
        <v>0.052549639417517106</v>
      </c>
      <c r="G15" s="142"/>
      <c r="H15" s="138"/>
      <c r="I15" s="27">
        <f t="shared" si="1"/>
        <v>393.063</v>
      </c>
      <c r="J15" s="139">
        <f t="shared" si="2"/>
        <v>0.03482232651692926</v>
      </c>
      <c r="K15" s="30">
        <v>8033.318572561498</v>
      </c>
      <c r="L15" s="140">
        <f t="shared" si="3"/>
        <v>0.025332425212200686</v>
      </c>
      <c r="M15" s="8"/>
      <c r="N15">
        <v>10734.1683147471</v>
      </c>
      <c r="O15" s="201">
        <v>0.042047843893561886</v>
      </c>
      <c r="Q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</row>
    <row r="16" spans="1:28" ht="12.75">
      <c r="A16" s="28">
        <v>8</v>
      </c>
      <c r="B16" s="141" t="s">
        <v>65</v>
      </c>
      <c r="C16" s="141"/>
      <c r="D16" s="138"/>
      <c r="E16" s="29">
        <v>82.7</v>
      </c>
      <c r="F16" s="138">
        <f t="shared" si="0"/>
        <v>0.011056383276545147</v>
      </c>
      <c r="G16" s="142">
        <v>268.70000000000005</v>
      </c>
      <c r="H16" s="138">
        <f>+G16/$G$21</f>
        <v>0.1364395720458827</v>
      </c>
      <c r="I16" s="27">
        <f t="shared" si="1"/>
        <v>351.40000000000003</v>
      </c>
      <c r="J16" s="139">
        <f t="shared" si="2"/>
        <v>0.03113130856389165</v>
      </c>
      <c r="K16" s="30">
        <v>5485.046816850652</v>
      </c>
      <c r="L16" s="140">
        <f t="shared" si="3"/>
        <v>0.01729665480314485</v>
      </c>
      <c r="M16" s="8"/>
      <c r="N16">
        <v>8073.243541249705</v>
      </c>
      <c r="O16" s="201">
        <v>0.03162447934329528</v>
      </c>
      <c r="Q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</row>
    <row r="17" spans="1:28" ht="12.75">
      <c r="A17" s="28">
        <v>9</v>
      </c>
      <c r="B17" s="33" t="s">
        <v>66</v>
      </c>
      <c r="C17" s="33"/>
      <c r="D17" s="138"/>
      <c r="E17" s="29">
        <v>147.91000000000003</v>
      </c>
      <c r="F17" s="138">
        <f t="shared" si="0"/>
        <v>0.019774481867397737</v>
      </c>
      <c r="G17" s="29">
        <v>103.76</v>
      </c>
      <c r="H17" s="138">
        <f>+G17/$G$21</f>
        <v>0.052686899871532515</v>
      </c>
      <c r="I17" s="27">
        <f t="shared" si="1"/>
        <v>251.67000000000002</v>
      </c>
      <c r="J17" s="139">
        <f t="shared" si="2"/>
        <v>0.022296005766290868</v>
      </c>
      <c r="K17" s="30">
        <v>2809.80448840926</v>
      </c>
      <c r="L17" s="140">
        <f t="shared" si="3"/>
        <v>0.008860492886047374</v>
      </c>
      <c r="M17" s="8"/>
      <c r="N17" s="143">
        <v>5708.7908710041975</v>
      </c>
      <c r="O17" s="201">
        <v>0.02236245420478402</v>
      </c>
      <c r="S17" s="130"/>
      <c r="T17" s="130"/>
      <c r="U17" s="130"/>
      <c r="V17" s="130"/>
      <c r="W17" s="130"/>
      <c r="X17" s="130"/>
      <c r="Y17" s="130"/>
      <c r="Z17" s="130"/>
      <c r="AA17" s="130"/>
      <c r="AB17" s="130"/>
    </row>
    <row r="18" spans="1:28" ht="12.75">
      <c r="A18" s="28">
        <v>10</v>
      </c>
      <c r="B18" s="141" t="s">
        <v>139</v>
      </c>
      <c r="C18" s="33"/>
      <c r="D18" s="138"/>
      <c r="E18" s="29">
        <v>402.8</v>
      </c>
      <c r="F18" s="138">
        <f t="shared" si="0"/>
        <v>0.053851404882616506</v>
      </c>
      <c r="G18" s="198">
        <v>3.24</v>
      </c>
      <c r="H18" s="199">
        <f>+G18/$G$21</f>
        <v>0.001645196179488872</v>
      </c>
      <c r="I18" s="27">
        <f t="shared" si="1"/>
        <v>406.04</v>
      </c>
      <c r="J18" s="139">
        <f t="shared" si="2"/>
        <v>0.03597198784656393</v>
      </c>
      <c r="K18" s="30">
        <v>2546.156510532965</v>
      </c>
      <c r="L18" s="140">
        <f t="shared" si="3"/>
        <v>0.008029100153197046</v>
      </c>
      <c r="M18" s="8"/>
      <c r="N18" s="143">
        <v>2823.7036734543467</v>
      </c>
      <c r="O18" s="201">
        <v>0.011061001447123566</v>
      </c>
      <c r="S18" s="130"/>
      <c r="T18" s="130"/>
      <c r="U18" s="130"/>
      <c r="V18" s="130"/>
      <c r="W18" s="130"/>
      <c r="X18" s="130"/>
      <c r="Y18" s="130"/>
      <c r="Z18" s="130"/>
      <c r="AA18" s="130"/>
      <c r="AB18" s="130"/>
    </row>
    <row r="19" spans="1:28" ht="12.75">
      <c r="A19" s="28">
        <v>11</v>
      </c>
      <c r="B19" s="141" t="s">
        <v>140</v>
      </c>
      <c r="C19" s="33"/>
      <c r="D19" s="138"/>
      <c r="E19" s="29"/>
      <c r="F19" s="138"/>
      <c r="G19" s="198">
        <v>178.87</v>
      </c>
      <c r="H19" s="199">
        <f>+G19/$G$21</f>
        <v>0.0908260001929551</v>
      </c>
      <c r="I19" s="27">
        <f t="shared" si="1"/>
        <v>178.87</v>
      </c>
      <c r="J19" s="139">
        <f t="shared" si="2"/>
        <v>0.015846491641500565</v>
      </c>
      <c r="K19" s="30">
        <v>781.8781457830912</v>
      </c>
      <c r="L19" s="140">
        <f t="shared" si="3"/>
        <v>0.0024655899643711877</v>
      </c>
      <c r="M19" s="8"/>
      <c r="N19" s="143">
        <v>2824.70367345435</v>
      </c>
      <c r="O19" s="201">
        <v>0.01106491864337583</v>
      </c>
      <c r="S19" s="130"/>
      <c r="T19" s="130"/>
      <c r="U19" s="130"/>
      <c r="V19" s="130"/>
      <c r="W19" s="130"/>
      <c r="X19" s="130"/>
      <c r="Y19" s="130"/>
      <c r="Z19" s="130"/>
      <c r="AA19" s="130"/>
      <c r="AB19" s="130"/>
    </row>
    <row r="20" spans="1:28" ht="13.5" thickBot="1">
      <c r="A20" s="28">
        <v>12</v>
      </c>
      <c r="B20" s="141" t="s">
        <v>136</v>
      </c>
      <c r="C20" s="141"/>
      <c r="D20" s="138"/>
      <c r="E20" s="29">
        <v>113.5</v>
      </c>
      <c r="F20" s="138">
        <f>+E20/E$21</f>
        <v>0.015174117314242735</v>
      </c>
      <c r="G20" s="142"/>
      <c r="H20" s="138"/>
      <c r="I20" s="27">
        <f t="shared" si="1"/>
        <v>113.5</v>
      </c>
      <c r="J20" s="139">
        <f t="shared" si="2"/>
        <v>0.010055217763237626</v>
      </c>
      <c r="K20" s="30">
        <v>127.38113415858147</v>
      </c>
      <c r="L20" s="140">
        <f t="shared" si="3"/>
        <v>0.0004016861805455138</v>
      </c>
      <c r="M20" s="8"/>
      <c r="N20" s="143">
        <v>2825.70367345435</v>
      </c>
      <c r="O20" s="201">
        <v>0.011068835839628081</v>
      </c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1:28" ht="16.5" thickBot="1" thickTop="1">
      <c r="A21" s="144"/>
      <c r="B21" s="34" t="s">
        <v>3</v>
      </c>
      <c r="C21" s="195">
        <f>SUM(C9:C20)</f>
        <v>1838.4599999999998</v>
      </c>
      <c r="D21" s="195"/>
      <c r="E21" s="257">
        <f>SUM(E9:E20)</f>
        <v>7479.842</v>
      </c>
      <c r="F21" s="145"/>
      <c r="G21" s="258">
        <f>SUM(G9:G20)</f>
        <v>1969.3700000000003</v>
      </c>
      <c r="H21" s="145"/>
      <c r="I21" s="146">
        <f>SUM(I9:I20)</f>
        <v>11287.672000000002</v>
      </c>
      <c r="J21" s="147">
        <f t="shared" si="2"/>
        <v>1</v>
      </c>
      <c r="K21" s="67">
        <f>SUM(K9:K20)</f>
        <v>317116.04811893275</v>
      </c>
      <c r="L21" s="148">
        <f t="shared" si="3"/>
        <v>1</v>
      </c>
      <c r="M21" s="8"/>
      <c r="Q21" s="2"/>
      <c r="R21" s="130"/>
      <c r="S21" s="130"/>
      <c r="V21" s="130"/>
      <c r="W21" s="130"/>
      <c r="X21" s="130"/>
      <c r="Y21" s="130"/>
      <c r="Z21" s="130"/>
      <c r="AA21" s="130"/>
      <c r="AB21" s="130"/>
    </row>
    <row r="22" spans="1:28" ht="12.75">
      <c r="A22" s="2"/>
      <c r="B22" s="2"/>
      <c r="C22" s="2"/>
      <c r="D22" s="2"/>
      <c r="E22" s="149"/>
      <c r="F22" s="150"/>
      <c r="G22" s="149"/>
      <c r="H22" s="150"/>
      <c r="I22" s="149"/>
      <c r="J22" s="150"/>
      <c r="L22" s="8"/>
      <c r="Q22" s="2"/>
      <c r="R22" s="130"/>
      <c r="S22" s="130"/>
      <c r="V22" s="130"/>
      <c r="W22" s="130"/>
      <c r="X22" s="130"/>
      <c r="Y22" s="130"/>
      <c r="Z22" s="130"/>
      <c r="AA22" s="130"/>
      <c r="AB22" s="130"/>
    </row>
    <row r="23" spans="1:28" ht="12.75">
      <c r="A23" s="151"/>
      <c r="Q23" s="2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7" ht="12.75">
      <c r="P27" s="153" t="s">
        <v>141</v>
      </c>
    </row>
    <row r="28" spans="19:22" ht="12.75">
      <c r="S28" s="200" t="s">
        <v>117</v>
      </c>
      <c r="T28" s="196" t="s">
        <v>57</v>
      </c>
      <c r="U28" s="196" t="s">
        <v>58</v>
      </c>
      <c r="V28" s="152"/>
    </row>
    <row r="29" spans="15:22" ht="12.75">
      <c r="O29" t="s">
        <v>10</v>
      </c>
      <c r="P29" s="6">
        <v>0</v>
      </c>
      <c r="Q29" s="152">
        <f>P29/P31</f>
        <v>0</v>
      </c>
      <c r="S29" s="197">
        <f>+S30/V30</f>
        <v>0.1628732656299722</v>
      </c>
      <c r="T29" s="197">
        <f>+T30/V30</f>
        <v>0.6626558603049415</v>
      </c>
      <c r="U29" s="197">
        <f>+U30/V30</f>
        <v>0.17447087406508624</v>
      </c>
      <c r="V29" s="152"/>
    </row>
    <row r="30" spans="15:22" ht="12.75">
      <c r="O30" t="s">
        <v>17</v>
      </c>
      <c r="P30" s="6">
        <f>I21</f>
        <v>11287.672000000002</v>
      </c>
      <c r="Q30" s="152">
        <f>P30/P31</f>
        <v>1</v>
      </c>
      <c r="R30" t="s">
        <v>67</v>
      </c>
      <c r="S30" s="193">
        <f>C21</f>
        <v>1838.4599999999998</v>
      </c>
      <c r="T30" s="193">
        <f>E21</f>
        <v>7479.842</v>
      </c>
      <c r="U30" s="193">
        <f>+G21</f>
        <v>1969.3700000000003</v>
      </c>
      <c r="V30" s="6">
        <f>SUM(S30:U30)</f>
        <v>11287.672</v>
      </c>
    </row>
    <row r="31" ht="12.75">
      <c r="P31">
        <f>SUM(P29:P30)</f>
        <v>11287.672000000002</v>
      </c>
    </row>
    <row r="34" spans="16:21" ht="12.75">
      <c r="P34" s="6"/>
      <c r="Q34" s="152"/>
      <c r="S34" s="6"/>
      <c r="T34" s="6"/>
      <c r="U34" s="152"/>
    </row>
    <row r="35" spans="16:21" ht="12.75">
      <c r="P35" s="6"/>
      <c r="Q35" s="152"/>
      <c r="S35" s="6"/>
      <c r="T35" s="6"/>
      <c r="U35" s="152"/>
    </row>
    <row r="36" spans="16:20" ht="12.75">
      <c r="P36" s="6"/>
      <c r="Q36" s="152"/>
      <c r="S36" s="6"/>
      <c r="T36" s="6"/>
    </row>
    <row r="39" spans="15:17" ht="12.75">
      <c r="O39" s="153" t="s">
        <v>118</v>
      </c>
      <c r="P39" s="6">
        <f>+I9</f>
        <v>4625.5689999999995</v>
      </c>
      <c r="Q39" s="152">
        <f>+P39/$P$51</f>
        <v>0.40978945880071627</v>
      </c>
    </row>
    <row r="40" spans="15:17" ht="12.75">
      <c r="O40" t="s">
        <v>68</v>
      </c>
      <c r="P40" s="6">
        <f aca="true" t="shared" si="4" ref="P40:P50">+I10</f>
        <v>2077.58</v>
      </c>
      <c r="Q40" s="152">
        <f aca="true" t="shared" si="5" ref="Q40:Q50">+P40/$P$51</f>
        <v>0.18405743894755264</v>
      </c>
    </row>
    <row r="41" spans="15:17" ht="12.75">
      <c r="O41" t="s">
        <v>71</v>
      </c>
      <c r="P41" s="6">
        <f t="shared" si="4"/>
        <v>949.3</v>
      </c>
      <c r="Q41" s="152">
        <f t="shared" si="5"/>
        <v>0.08410060108054165</v>
      </c>
    </row>
    <row r="42" spans="15:17" ht="12.75">
      <c r="O42" s="153" t="s">
        <v>142</v>
      </c>
      <c r="P42" s="6">
        <f t="shared" si="4"/>
        <v>1013.5399999999998</v>
      </c>
      <c r="Q42" s="152">
        <f t="shared" si="5"/>
        <v>0.08979176574230716</v>
      </c>
    </row>
    <row r="43" spans="15:17" ht="12.75">
      <c r="O43" s="153" t="s">
        <v>143</v>
      </c>
      <c r="P43" s="6">
        <f t="shared" si="4"/>
        <v>534.43</v>
      </c>
      <c r="Q43" s="152">
        <f t="shared" si="5"/>
        <v>0.047346343869665936</v>
      </c>
    </row>
    <row r="44" spans="15:17" ht="12.75">
      <c r="O44" s="153" t="s">
        <v>69</v>
      </c>
      <c r="P44" s="6">
        <f t="shared" si="4"/>
        <v>392.71000000000004</v>
      </c>
      <c r="Q44" s="152">
        <f t="shared" si="5"/>
        <v>0.03479105346080219</v>
      </c>
    </row>
    <row r="45" spans="15:17" ht="12.75">
      <c r="O45" s="153" t="s">
        <v>144</v>
      </c>
      <c r="P45" s="6">
        <f t="shared" si="4"/>
        <v>393.063</v>
      </c>
      <c r="Q45" s="152">
        <f t="shared" si="5"/>
        <v>0.03482232651692926</v>
      </c>
    </row>
    <row r="46" spans="15:17" ht="12.75">
      <c r="O46" s="153" t="s">
        <v>70</v>
      </c>
      <c r="P46" s="6">
        <f t="shared" si="4"/>
        <v>351.40000000000003</v>
      </c>
      <c r="Q46" s="152">
        <f t="shared" si="5"/>
        <v>0.03113130856389165</v>
      </c>
    </row>
    <row r="47" spans="15:17" ht="12.75">
      <c r="O47" s="153" t="s">
        <v>145</v>
      </c>
      <c r="P47" s="6">
        <f t="shared" si="4"/>
        <v>251.67000000000002</v>
      </c>
      <c r="Q47" s="152">
        <f t="shared" si="5"/>
        <v>0.022296005766290868</v>
      </c>
    </row>
    <row r="48" spans="15:17" ht="12.75">
      <c r="O48" s="153" t="s">
        <v>72</v>
      </c>
      <c r="P48" s="6">
        <f t="shared" si="4"/>
        <v>406.04</v>
      </c>
      <c r="Q48" s="152">
        <f t="shared" si="5"/>
        <v>0.03597198784656393</v>
      </c>
    </row>
    <row r="49" spans="15:17" ht="12.75">
      <c r="O49" s="153" t="s">
        <v>73</v>
      </c>
      <c r="P49" s="6">
        <f t="shared" si="4"/>
        <v>178.87</v>
      </c>
      <c r="Q49" s="152">
        <f t="shared" si="5"/>
        <v>0.015846491641500565</v>
      </c>
    </row>
    <row r="50" spans="15:17" ht="12.75">
      <c r="O50" s="153" t="s">
        <v>146</v>
      </c>
      <c r="P50" s="6">
        <f t="shared" si="4"/>
        <v>113.5</v>
      </c>
      <c r="Q50" s="152">
        <f t="shared" si="5"/>
        <v>0.010055217763237626</v>
      </c>
    </row>
    <row r="51" spans="15:17" ht="12.75">
      <c r="O51" s="153" t="s">
        <v>147</v>
      </c>
      <c r="P51" s="6">
        <f>SUM(P39:P50)</f>
        <v>11287.672000000002</v>
      </c>
      <c r="Q51" s="152"/>
    </row>
    <row r="64" spans="2:9" ht="12.75">
      <c r="B64" s="9"/>
      <c r="C64" s="9"/>
      <c r="D64" s="9"/>
      <c r="E64" s="1"/>
      <c r="I64" s="1"/>
    </row>
    <row r="65" spans="2:5" ht="12.75">
      <c r="B65" s="9"/>
      <c r="C65" s="9"/>
      <c r="D65" s="9"/>
      <c r="E65" s="1"/>
    </row>
  </sheetData>
  <sheetProtection/>
  <mergeCells count="4">
    <mergeCell ref="A2:L2"/>
    <mergeCell ref="A3:L3"/>
    <mergeCell ref="K7:L7"/>
    <mergeCell ref="C7:J7"/>
  </mergeCells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scale="48" r:id="rId2"/>
  <ignoredErrors>
    <ignoredError sqref="J21:K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view="pageBreakPreview" zoomScale="115" zoomScaleNormal="80" zoomScaleSheetLayoutView="115" zoomScalePageLayoutView="40" workbookViewId="0" topLeftCell="A1">
      <selection activeCell="S32" sqref="S32"/>
    </sheetView>
  </sheetViews>
  <sheetFormatPr defaultColWidth="11.421875" defaultRowHeight="12.75"/>
  <cols>
    <col min="1" max="1" width="4.7109375" style="0" customWidth="1"/>
    <col min="2" max="2" width="71.8515625" style="0" customWidth="1"/>
    <col min="3" max="3" width="18.421875" style="0" customWidth="1"/>
    <col min="4" max="4" width="8.8515625" style="0" customWidth="1"/>
    <col min="5" max="5" width="14.421875" style="0" customWidth="1"/>
    <col min="6" max="6" width="8.8515625" style="0" customWidth="1"/>
    <col min="7" max="7" width="13.57421875" style="0" customWidth="1"/>
    <col min="8" max="8" width="10.421875" style="0" customWidth="1"/>
    <col min="9" max="9" width="18.421875" style="0" customWidth="1"/>
    <col min="10" max="10" width="8.8515625" style="0" customWidth="1"/>
    <col min="11" max="11" width="14.421875" style="0" customWidth="1"/>
    <col min="12" max="12" width="8.8515625" style="0" customWidth="1"/>
    <col min="13" max="13" width="12.8515625" style="0" customWidth="1"/>
    <col min="14" max="14" width="8.8515625" style="0" customWidth="1"/>
    <col min="15" max="15" width="19.28125" style="0" bestFit="1" customWidth="1"/>
    <col min="16" max="16" width="8.421875" style="0" customWidth="1"/>
    <col min="17" max="17" width="4.57421875" style="0" customWidth="1"/>
    <col min="18" max="18" width="8.8515625" style="0" customWidth="1"/>
    <col min="19" max="19" width="5.00390625" style="0" customWidth="1"/>
    <col min="21" max="21" width="15.00390625" style="0" customWidth="1"/>
    <col min="23" max="23" width="12.421875" style="0" customWidth="1"/>
    <col min="24" max="24" width="19.00390625" style="0" customWidth="1"/>
    <col min="25" max="25" width="13.421875" style="0" customWidth="1"/>
    <col min="29" max="29" width="25.57421875" style="0" customWidth="1"/>
  </cols>
  <sheetData>
    <row r="1" spans="1:16" ht="18">
      <c r="A1" s="371" t="s">
        <v>161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3" spans="17:19" ht="12.75">
      <c r="Q3" s="8"/>
      <c r="R3" s="8"/>
      <c r="S3" s="8"/>
    </row>
    <row r="4" spans="1:14" ht="16.5" thickBot="1">
      <c r="A4" s="154" t="s">
        <v>121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4" ht="12.75">
      <c r="A5" s="356" t="s">
        <v>6</v>
      </c>
      <c r="B5" s="358" t="s">
        <v>16</v>
      </c>
      <c r="C5" s="354" t="s">
        <v>131</v>
      </c>
      <c r="D5" s="355"/>
      <c r="E5" s="355"/>
      <c r="F5" s="355"/>
      <c r="G5" s="355"/>
      <c r="H5" s="355"/>
      <c r="I5" s="362" t="s">
        <v>132</v>
      </c>
      <c r="J5" s="355"/>
      <c r="K5" s="355"/>
      <c r="L5" s="355"/>
      <c r="M5" s="355"/>
      <c r="N5" s="363"/>
      <c r="O5" s="355" t="s">
        <v>133</v>
      </c>
      <c r="P5" s="363"/>
      <c r="AC5" s="2"/>
      <c r="AD5" s="2"/>
      <c r="AE5" s="2"/>
      <c r="AF5" s="2"/>
      <c r="AG5" s="2"/>
      <c r="AH5" s="2"/>
    </row>
    <row r="6" spans="1:34" ht="12.75">
      <c r="A6" s="372"/>
      <c r="B6" s="373"/>
      <c r="C6" s="207" t="s">
        <v>75</v>
      </c>
      <c r="D6" s="208" t="s">
        <v>7</v>
      </c>
      <c r="E6" s="209" t="s">
        <v>76</v>
      </c>
      <c r="F6" s="208" t="s">
        <v>7</v>
      </c>
      <c r="G6" s="209" t="s">
        <v>3</v>
      </c>
      <c r="H6" s="210" t="s">
        <v>7</v>
      </c>
      <c r="I6" s="211" t="s">
        <v>75</v>
      </c>
      <c r="J6" s="208" t="s">
        <v>7</v>
      </c>
      <c r="K6" s="209" t="s">
        <v>76</v>
      </c>
      <c r="L6" s="208" t="s">
        <v>7</v>
      </c>
      <c r="M6" s="209" t="s">
        <v>3</v>
      </c>
      <c r="N6" s="210" t="s">
        <v>7</v>
      </c>
      <c r="O6" s="234" t="s">
        <v>59</v>
      </c>
      <c r="P6" s="210" t="s">
        <v>7</v>
      </c>
      <c r="R6" s="13"/>
      <c r="S6" s="13"/>
      <c r="T6" s="13"/>
      <c r="U6" s="13"/>
      <c r="V6" s="13"/>
      <c r="W6" s="13"/>
      <c r="X6" s="13"/>
      <c r="Y6" s="13"/>
      <c r="AC6" s="2"/>
      <c r="AD6" s="2"/>
      <c r="AE6" s="155"/>
      <c r="AF6" s="2"/>
      <c r="AG6" s="2"/>
      <c r="AH6" s="2"/>
    </row>
    <row r="7" spans="1:34" ht="16.5" customHeight="1">
      <c r="A7" s="26">
        <v>1</v>
      </c>
      <c r="B7" s="271" t="s">
        <v>77</v>
      </c>
      <c r="C7" s="255">
        <v>742746</v>
      </c>
      <c r="D7" s="272">
        <f>C7/C$41</f>
        <v>0.11556290210933189</v>
      </c>
      <c r="E7" s="255">
        <v>7</v>
      </c>
      <c r="F7" s="272">
        <f>E7/E$41</f>
        <v>0.048932651788281836</v>
      </c>
      <c r="G7" s="273">
        <f>SUM(C7,E7)</f>
        <v>742753</v>
      </c>
      <c r="H7" s="274">
        <f>G7/G$41</f>
        <v>0.11556141911604624</v>
      </c>
      <c r="I7" s="106">
        <v>1633.3188085999996</v>
      </c>
      <c r="J7" s="272">
        <f>I7/I$41</f>
        <v>0.07866869341565443</v>
      </c>
      <c r="K7" s="127">
        <v>113.6752695</v>
      </c>
      <c r="L7" s="272">
        <f>K7/K$41</f>
        <v>0.056330642180865954</v>
      </c>
      <c r="M7" s="275">
        <f>SUM(I7,K7)</f>
        <v>1746.9940780999996</v>
      </c>
      <c r="N7" s="274">
        <f>M7/M$41</f>
        <v>0.07668984290100987</v>
      </c>
      <c r="O7" s="202">
        <v>247441.64121728155</v>
      </c>
      <c r="P7" s="276">
        <f>O7/O$41</f>
        <v>0.08066349209206741</v>
      </c>
      <c r="R7" s="156"/>
      <c r="S7" s="13"/>
      <c r="T7" s="13"/>
      <c r="V7" s="156"/>
      <c r="W7" s="156"/>
      <c r="X7" s="13"/>
      <c r="Y7" s="13"/>
      <c r="AC7" s="2"/>
      <c r="AD7" s="2"/>
      <c r="AE7" s="2"/>
      <c r="AF7" s="2"/>
      <c r="AG7" s="2"/>
      <c r="AH7" s="2"/>
    </row>
    <row r="8" spans="1:34" ht="16.5" customHeight="1">
      <c r="A8" s="28">
        <f>+A7+1</f>
        <v>2</v>
      </c>
      <c r="B8" s="259" t="s">
        <v>79</v>
      </c>
      <c r="C8" s="198">
        <v>449305</v>
      </c>
      <c r="D8" s="277">
        <f>C8/C$41</f>
        <v>0.06990679146334462</v>
      </c>
      <c r="E8" s="198">
        <v>3</v>
      </c>
      <c r="F8" s="277">
        <f>E8/E$41</f>
        <v>0.020971136480692217</v>
      </c>
      <c r="G8" s="278">
        <f>SUM(C8,E8)</f>
        <v>449308</v>
      </c>
      <c r="H8" s="279">
        <f>G8/G$41</f>
        <v>0.06990570229967769</v>
      </c>
      <c r="I8" s="112">
        <v>1240.1200607999965</v>
      </c>
      <c r="J8" s="277">
        <f>I8/I$41</f>
        <v>0.05973030148676246</v>
      </c>
      <c r="K8" s="113">
        <v>18.073440599999994</v>
      </c>
      <c r="L8" s="277">
        <f>K8/K$41</f>
        <v>0.008956112617051986</v>
      </c>
      <c r="M8" s="110">
        <f>SUM(I8,K8)</f>
        <v>1258.1935013999964</v>
      </c>
      <c r="N8" s="279">
        <f>M8/M$41</f>
        <v>0.05523239212486561</v>
      </c>
      <c r="O8" s="202">
        <v>172810.79938665114</v>
      </c>
      <c r="P8" s="280">
        <f>O8/O$41</f>
        <v>0.05633458653593603</v>
      </c>
      <c r="R8" s="156"/>
      <c r="S8" s="13"/>
      <c r="T8" s="13"/>
      <c r="V8" s="157"/>
      <c r="W8" s="157"/>
      <c r="X8" s="13"/>
      <c r="Y8" s="13"/>
      <c r="AC8" s="2"/>
      <c r="AD8" s="158"/>
      <c r="AE8" s="2"/>
      <c r="AF8" s="2"/>
      <c r="AG8" s="2"/>
      <c r="AH8" s="2"/>
    </row>
    <row r="9" spans="1:34" ht="16.5" customHeight="1">
      <c r="A9" s="28">
        <f aca="true" t="shared" si="0" ref="A9:A17">+A8+1</f>
        <v>3</v>
      </c>
      <c r="B9" s="259" t="s">
        <v>82</v>
      </c>
      <c r="C9" s="198">
        <v>371153</v>
      </c>
      <c r="D9" s="277">
        <f>C9/C$41</f>
        <v>0.057747221535470884</v>
      </c>
      <c r="E9" s="198">
        <v>4</v>
      </c>
      <c r="F9" s="277">
        <f>E9/E$41</f>
        <v>0.02796151530758962</v>
      </c>
      <c r="G9" s="278">
        <f>SUM(C9,E9)</f>
        <v>371157</v>
      </c>
      <c r="H9" s="279">
        <f>G9/G$41</f>
        <v>0.057746558593306754</v>
      </c>
      <c r="I9" s="112">
        <v>887.3338918000092</v>
      </c>
      <c r="J9" s="277">
        <f>I9/I$41</f>
        <v>0.042738378768299466</v>
      </c>
      <c r="K9" s="113">
        <v>25.358000100000005</v>
      </c>
      <c r="L9" s="277">
        <f>K9/K$41</f>
        <v>0.012565903176112227</v>
      </c>
      <c r="M9" s="110">
        <f>SUM(I9,K9)</f>
        <v>912.6918919000092</v>
      </c>
      <c r="N9" s="279">
        <f>M9/M$41</f>
        <v>0.04006550376115852</v>
      </c>
      <c r="O9" s="202">
        <v>141886.1351604123</v>
      </c>
      <c r="P9" s="280">
        <f>O9/O$41</f>
        <v>0.04625345631067773</v>
      </c>
      <c r="R9" s="156"/>
      <c r="S9" s="13"/>
      <c r="T9" s="13"/>
      <c r="V9" s="157"/>
      <c r="W9" s="157"/>
      <c r="X9" s="13"/>
      <c r="Y9" s="13"/>
      <c r="AC9" s="2"/>
      <c r="AD9" s="2"/>
      <c r="AE9" s="2"/>
      <c r="AF9" s="2"/>
      <c r="AG9" s="2"/>
      <c r="AH9" s="2"/>
    </row>
    <row r="10" spans="1:34" ht="16.5" customHeight="1">
      <c r="A10" s="28">
        <f t="shared" si="0"/>
        <v>4</v>
      </c>
      <c r="B10" s="259" t="s">
        <v>78</v>
      </c>
      <c r="C10" s="198">
        <v>679143</v>
      </c>
      <c r="D10" s="277">
        <f>C10/C$41</f>
        <v>0.10566699252131682</v>
      </c>
      <c r="E10" s="198"/>
      <c r="F10" s="277"/>
      <c r="G10" s="278">
        <f>SUM(C10,E10)</f>
        <v>679143</v>
      </c>
      <c r="H10" s="279">
        <f>G10/G$41</f>
        <v>0.10566464068503122</v>
      </c>
      <c r="I10" s="112">
        <v>699.516666013785</v>
      </c>
      <c r="J10" s="277">
        <f>I10/I$41</f>
        <v>0.033692174392425105</v>
      </c>
      <c r="K10" s="113"/>
      <c r="L10" s="277"/>
      <c r="M10" s="110">
        <f>SUM(I10,K10)</f>
        <v>699.516666013785</v>
      </c>
      <c r="N10" s="279">
        <f>M10/M$41</f>
        <v>0.030707501471086626</v>
      </c>
      <c r="O10" s="202">
        <v>141230.47332135902</v>
      </c>
      <c r="P10" s="280">
        <f>O10/O$41</f>
        <v>0.046039717130362874</v>
      </c>
      <c r="R10" s="156"/>
      <c r="S10" s="13"/>
      <c r="T10" s="13"/>
      <c r="V10" s="157"/>
      <c r="W10" s="157"/>
      <c r="X10" s="13"/>
      <c r="Y10" s="13"/>
      <c r="AC10" s="2"/>
      <c r="AD10" s="2"/>
      <c r="AE10" s="2"/>
      <c r="AF10" s="2"/>
      <c r="AG10" s="2"/>
      <c r="AH10" s="2"/>
    </row>
    <row r="11" spans="1:34" ht="16.5" customHeight="1">
      <c r="A11" s="28">
        <f t="shared" si="0"/>
        <v>5</v>
      </c>
      <c r="B11" s="260" t="s">
        <v>81</v>
      </c>
      <c r="C11" s="198">
        <v>308410.00000000023</v>
      </c>
      <c r="D11" s="277">
        <f>C11/C$41</f>
        <v>0.047985118249763814</v>
      </c>
      <c r="E11" s="198">
        <v>2</v>
      </c>
      <c r="F11" s="277">
        <f>E11/E$41</f>
        <v>0.01398075765379481</v>
      </c>
      <c r="G11" s="278">
        <f>SUM(C11,E11)</f>
        <v>308412.00000000023</v>
      </c>
      <c r="H11" s="279">
        <f>G11/G$41</f>
        <v>0.04798436141276855</v>
      </c>
      <c r="I11" s="112">
        <v>732.9342338999976</v>
      </c>
      <c r="J11" s="277">
        <f>I11/I$41</f>
        <v>0.035301729360441826</v>
      </c>
      <c r="K11" s="113">
        <v>28.1065263</v>
      </c>
      <c r="L11" s="277">
        <f>K11/K$41</f>
        <v>0.01392790782829328</v>
      </c>
      <c r="M11" s="110">
        <f>SUM(I11,K11)</f>
        <v>761.0407601999976</v>
      </c>
      <c r="N11" s="279">
        <f>M11/M$41</f>
        <v>0.03340829661224652</v>
      </c>
      <c r="O11" s="202">
        <v>112976.951664638</v>
      </c>
      <c r="P11" s="280">
        <f>O11/O$41</f>
        <v>0.03682935257927776</v>
      </c>
      <c r="R11" s="156"/>
      <c r="S11" s="13"/>
      <c r="T11" s="13"/>
      <c r="V11" s="157"/>
      <c r="W11" s="157"/>
      <c r="X11" s="13"/>
      <c r="Y11" s="13"/>
      <c r="AC11" s="2"/>
      <c r="AD11" s="2"/>
      <c r="AE11" s="2"/>
      <c r="AF11" s="2"/>
      <c r="AG11" s="2"/>
      <c r="AH11" s="2"/>
    </row>
    <row r="12" spans="1:34" ht="16.5" customHeight="1">
      <c r="A12" s="28">
        <f t="shared" si="0"/>
        <v>6</v>
      </c>
      <c r="B12" s="260" t="s">
        <v>83</v>
      </c>
      <c r="C12" s="198">
        <v>369225</v>
      </c>
      <c r="D12" s="277">
        <f>C12/C$41</f>
        <v>0.05744724647634328</v>
      </c>
      <c r="E12" s="198">
        <v>1.053763574618418</v>
      </c>
      <c r="F12" s="277">
        <f>E12/E$41</f>
        <v>0.007366206580568312</v>
      </c>
      <c r="G12" s="278">
        <f>SUM(C12,E12)</f>
        <v>369226.05376357463</v>
      </c>
      <c r="H12" s="279">
        <f>G12/G$41</f>
        <v>0.057446131819778944</v>
      </c>
      <c r="I12" s="112">
        <v>544.3079710000064</v>
      </c>
      <c r="J12" s="277">
        <f>I12/I$41</f>
        <v>0.02621655776498381</v>
      </c>
      <c r="K12" s="113">
        <v>38.311099999999996</v>
      </c>
      <c r="L12" s="277">
        <f>K12/K$41</f>
        <v>0.018984682201746383</v>
      </c>
      <c r="M12" s="110">
        <f>SUM(I12,K12)</f>
        <v>582.6190710000064</v>
      </c>
      <c r="N12" s="279">
        <f>M12/M$41</f>
        <v>0.025575910981173476</v>
      </c>
      <c r="O12" s="202">
        <v>100273.43711257297</v>
      </c>
      <c r="P12" s="280">
        <f>O12/O$41</f>
        <v>0.032688134308290984</v>
      </c>
      <c r="R12" s="156"/>
      <c r="S12" s="13"/>
      <c r="T12" s="13"/>
      <c r="V12" s="157"/>
      <c r="W12" s="157"/>
      <c r="X12" s="13"/>
      <c r="Y12" s="13"/>
      <c r="AC12" s="2"/>
      <c r="AD12" s="2"/>
      <c r="AE12" s="2"/>
      <c r="AF12" s="2"/>
      <c r="AG12" s="2"/>
      <c r="AH12" s="2"/>
    </row>
    <row r="13" spans="1:34" ht="16.5" customHeight="1">
      <c r="A13" s="28">
        <f t="shared" si="0"/>
        <v>7</v>
      </c>
      <c r="B13" s="260" t="s">
        <v>80</v>
      </c>
      <c r="C13" s="198">
        <v>436725</v>
      </c>
      <c r="D13" s="277">
        <f>C13/C$41</f>
        <v>0.06794948532028172</v>
      </c>
      <c r="E13" s="198">
        <v>3</v>
      </c>
      <c r="F13" s="277">
        <f>E13/E$41</f>
        <v>0.020971136480692217</v>
      </c>
      <c r="G13" s="278">
        <f>SUM(C13,E13)</f>
        <v>436728</v>
      </c>
      <c r="H13" s="279">
        <f>G13/G$41</f>
        <v>0.06794843972048938</v>
      </c>
      <c r="I13" s="112">
        <v>502.2884821999945</v>
      </c>
      <c r="J13" s="277">
        <f>I13/I$41</f>
        <v>0.02419269183967553</v>
      </c>
      <c r="K13" s="113">
        <v>93.10053700000002</v>
      </c>
      <c r="L13" s="277">
        <f>K13/K$41</f>
        <v>0.04613503939476891</v>
      </c>
      <c r="M13" s="110">
        <f>SUM(I13,K13)</f>
        <v>595.3890191999946</v>
      </c>
      <c r="N13" s="279">
        <f>M13/M$41</f>
        <v>0.026136488337209062</v>
      </c>
      <c r="O13" s="202">
        <v>99295.63209010089</v>
      </c>
      <c r="P13" s="280">
        <f>O13/O$41</f>
        <v>0.032369379682716456</v>
      </c>
      <c r="R13" s="156"/>
      <c r="S13" s="13"/>
      <c r="T13" s="13"/>
      <c r="V13" s="157"/>
      <c r="W13" s="157"/>
      <c r="X13" s="13"/>
      <c r="Y13" s="13"/>
      <c r="AC13" s="2"/>
      <c r="AD13" s="2"/>
      <c r="AE13" s="158"/>
      <c r="AF13" s="158"/>
      <c r="AG13" s="2"/>
      <c r="AH13" s="2"/>
    </row>
    <row r="14" spans="1:34" ht="16.5" customHeight="1">
      <c r="A14" s="28">
        <f t="shared" si="0"/>
        <v>8</v>
      </c>
      <c r="B14" s="260" t="s">
        <v>84</v>
      </c>
      <c r="C14" s="198">
        <v>247703.99999999983</v>
      </c>
      <c r="D14" s="277">
        <f>C14/C$41</f>
        <v>0.03853994919405816</v>
      </c>
      <c r="E14" s="198"/>
      <c r="F14" s="277"/>
      <c r="G14" s="278">
        <f>SUM(C14,E14)</f>
        <v>247703.99999999983</v>
      </c>
      <c r="H14" s="279">
        <f>G14/G$41</f>
        <v>0.03853909140820851</v>
      </c>
      <c r="I14" s="112">
        <v>288.77722689999763</v>
      </c>
      <c r="J14" s="277">
        <f>I14/I$41</f>
        <v>0.01390893621551527</v>
      </c>
      <c r="K14" s="113"/>
      <c r="L14" s="277"/>
      <c r="M14" s="110">
        <f>SUM(I14,K14)</f>
        <v>288.77722689999763</v>
      </c>
      <c r="N14" s="279">
        <f>M14/M$41</f>
        <v>0.012676791777357374</v>
      </c>
      <c r="O14" s="202">
        <v>53664.78218560992</v>
      </c>
      <c r="P14" s="280">
        <f>O14/O$41</f>
        <v>0.017494180495069962</v>
      </c>
      <c r="R14" s="156"/>
      <c r="S14" s="13"/>
      <c r="T14" s="13"/>
      <c r="V14" s="157"/>
      <c r="W14" s="157"/>
      <c r="X14" s="13"/>
      <c r="Y14" s="13"/>
      <c r="AC14" s="11"/>
      <c r="AD14" s="2"/>
      <c r="AE14" s="149"/>
      <c r="AF14" s="149"/>
      <c r="AG14" s="149"/>
      <c r="AH14" s="2"/>
    </row>
    <row r="15" spans="1:34" ht="16.5" customHeight="1">
      <c r="A15" s="28">
        <f t="shared" si="0"/>
        <v>9</v>
      </c>
      <c r="B15" s="259" t="s">
        <v>85</v>
      </c>
      <c r="C15" s="198">
        <v>146031</v>
      </c>
      <c r="D15" s="277">
        <f>C15/C$41</f>
        <v>0.022720776898061845</v>
      </c>
      <c r="E15" s="198"/>
      <c r="F15" s="277"/>
      <c r="G15" s="278">
        <f>SUM(C15,E15)</f>
        <v>146031</v>
      </c>
      <c r="H15" s="279">
        <f>G15/G$41</f>
        <v>0.022720271200433184</v>
      </c>
      <c r="I15" s="112">
        <v>341.57762919999954</v>
      </c>
      <c r="J15" s="277">
        <f>I15/I$41</f>
        <v>0.016452064133280722</v>
      </c>
      <c r="K15" s="113"/>
      <c r="L15" s="277"/>
      <c r="M15" s="110">
        <f>SUM(I15,K15)</f>
        <v>341.57762919999954</v>
      </c>
      <c r="N15" s="279">
        <f>M15/M$41</f>
        <v>0.014994632809710024</v>
      </c>
      <c r="O15" s="202">
        <v>50755.97592578107</v>
      </c>
      <c r="P15" s="280">
        <f>O15/O$41</f>
        <v>0.01654593884268363</v>
      </c>
      <c r="R15" s="156"/>
      <c r="S15" s="13"/>
      <c r="T15" s="13"/>
      <c r="V15" s="157"/>
      <c r="W15" s="157"/>
      <c r="X15" s="13"/>
      <c r="Y15" s="13"/>
      <c r="AC15" s="11"/>
      <c r="AD15" s="2"/>
      <c r="AE15" s="149"/>
      <c r="AF15" s="149"/>
      <c r="AG15" s="149"/>
      <c r="AH15" s="2"/>
    </row>
    <row r="16" spans="1:34" ht="16.5" customHeight="1">
      <c r="A16" s="28">
        <f t="shared" si="0"/>
        <v>10</v>
      </c>
      <c r="B16" s="259" t="s">
        <v>86</v>
      </c>
      <c r="C16" s="198">
        <v>75671</v>
      </c>
      <c r="D16" s="277">
        <f>C16/C$41</f>
        <v>0.011773554304587642</v>
      </c>
      <c r="E16" s="198"/>
      <c r="F16" s="277"/>
      <c r="G16" s="278">
        <f>SUM(C16,E16)</f>
        <v>75671</v>
      </c>
      <c r="H16" s="279">
        <f>G16/G$41</f>
        <v>0.011773292259917275</v>
      </c>
      <c r="I16" s="112">
        <v>257.6509121000008</v>
      </c>
      <c r="J16" s="277">
        <f>I16/I$41</f>
        <v>0.01240973930229355</v>
      </c>
      <c r="K16" s="113"/>
      <c r="L16" s="277"/>
      <c r="M16" s="110">
        <f>SUM(I16,K16)</f>
        <v>257.6509121000008</v>
      </c>
      <c r="N16" s="279">
        <f>M16/M$41</f>
        <v>0.011310403521081617</v>
      </c>
      <c r="O16" s="202">
        <v>42295.71546954811</v>
      </c>
      <c r="P16" s="280">
        <f>O16/O$41</f>
        <v>0.01378797882814863</v>
      </c>
      <c r="R16" s="156"/>
      <c r="S16" s="13"/>
      <c r="T16" s="13"/>
      <c r="V16" s="157"/>
      <c r="W16" s="157"/>
      <c r="X16" s="13"/>
      <c r="Y16" s="13"/>
      <c r="AC16" s="11"/>
      <c r="AD16" s="2"/>
      <c r="AE16" s="149"/>
      <c r="AF16" s="149"/>
      <c r="AG16" s="149"/>
      <c r="AH16" s="2"/>
    </row>
    <row r="17" spans="1:34" ht="16.5" customHeight="1" thickBot="1">
      <c r="A17" s="28">
        <f t="shared" si="0"/>
        <v>11</v>
      </c>
      <c r="B17" s="281" t="s">
        <v>87</v>
      </c>
      <c r="C17" s="282">
        <v>7776</v>
      </c>
      <c r="D17" s="283">
        <f>C17/C$41</f>
        <v>0.0012098579148217086</v>
      </c>
      <c r="E17" s="282"/>
      <c r="F17" s="283"/>
      <c r="G17" s="284">
        <f>SUM(C17,E17)</f>
        <v>7776</v>
      </c>
      <c r="H17" s="285">
        <f>G17/G$41</f>
        <v>0.0012098309869450214</v>
      </c>
      <c r="I17" s="116">
        <v>18.77501609999994</v>
      </c>
      <c r="J17" s="283">
        <f>I17/I$41</f>
        <v>0.0009042974204839336</v>
      </c>
      <c r="K17" s="118"/>
      <c r="L17" s="283"/>
      <c r="M17" s="120">
        <f>SUM(I17,K17)</f>
        <v>18.77501609999994</v>
      </c>
      <c r="N17" s="285">
        <f>M17/M$41</f>
        <v>0.0008241888471304298</v>
      </c>
      <c r="O17" s="203">
        <v>3054.1304892327676</v>
      </c>
      <c r="P17" s="286">
        <f>O17/O$41</f>
        <v>0.000995615892920951</v>
      </c>
      <c r="R17" s="156"/>
      <c r="S17" s="13"/>
      <c r="T17" s="13"/>
      <c r="U17" s="157"/>
      <c r="V17" s="157"/>
      <c r="W17" s="13"/>
      <c r="X17" s="13"/>
      <c r="Y17" s="13"/>
      <c r="AC17" s="2"/>
      <c r="AD17" s="2"/>
      <c r="AE17" s="149"/>
      <c r="AF17" s="149"/>
      <c r="AG17" s="149"/>
      <c r="AH17" s="2"/>
    </row>
    <row r="18" spans="1:34" ht="16.5" customHeight="1" thickBot="1" thickTop="1">
      <c r="A18" s="31"/>
      <c r="B18" s="287" t="s">
        <v>3</v>
      </c>
      <c r="C18" s="288">
        <f>SUM(C7:C17)</f>
        <v>3833889</v>
      </c>
      <c r="D18" s="289"/>
      <c r="E18" s="288">
        <f>SUM(E7:E17)</f>
        <v>20.05376357461842</v>
      </c>
      <c r="F18" s="289"/>
      <c r="G18" s="290">
        <f>SUM(G7:G17)</f>
        <v>3833909.0537635745</v>
      </c>
      <c r="H18" s="291">
        <f>SUM(H7:H17)</f>
        <v>0.5964997395026028</v>
      </c>
      <c r="I18" s="292">
        <f>SUM(I7:I17)</f>
        <v>7146.600898613787</v>
      </c>
      <c r="J18" s="289"/>
      <c r="K18" s="293">
        <f>SUM(K7:K17)</f>
        <v>316.62487350000004</v>
      </c>
      <c r="L18" s="289"/>
      <c r="M18" s="294">
        <f>SUM(M7:M17)</f>
        <v>7463.225772113787</v>
      </c>
      <c r="N18" s="291">
        <f>SUM(N7:N17)</f>
        <v>0.3276219531440291</v>
      </c>
      <c r="O18" s="295">
        <f>SUM(O7:O17)</f>
        <v>1165685.6740231877</v>
      </c>
      <c r="P18" s="296">
        <f>SUM(P7:P17)</f>
        <v>0.38000183269815246</v>
      </c>
      <c r="Q18" s="88"/>
      <c r="R18" s="156">
        <f>+O18/1000</f>
        <v>1165.6856740231876</v>
      </c>
      <c r="S18" s="13"/>
      <c r="T18" s="13"/>
      <c r="U18" s="157"/>
      <c r="V18" s="157"/>
      <c r="W18" s="13"/>
      <c r="X18" s="13"/>
      <c r="Y18" s="13"/>
      <c r="AC18" s="2"/>
      <c r="AD18" s="2"/>
      <c r="AE18" s="149"/>
      <c r="AF18" s="149"/>
      <c r="AG18" s="149"/>
      <c r="AH18" s="2"/>
    </row>
    <row r="19" spans="1:34" ht="12.75">
      <c r="A19" s="32"/>
      <c r="B19" s="159"/>
      <c r="C19" s="46"/>
      <c r="D19" s="160"/>
      <c r="E19" s="46"/>
      <c r="F19" s="160"/>
      <c r="G19" s="161"/>
      <c r="H19" s="160"/>
      <c r="I19" s="46"/>
      <c r="J19" s="160"/>
      <c r="K19" s="46"/>
      <c r="L19" s="160"/>
      <c r="M19" s="162"/>
      <c r="N19" s="160"/>
      <c r="O19" s="13"/>
      <c r="P19" s="13"/>
      <c r="R19" s="13"/>
      <c r="S19" s="13"/>
      <c r="T19" s="13"/>
      <c r="U19" s="46"/>
      <c r="V19" s="46"/>
      <c r="W19" s="13"/>
      <c r="X19" s="46"/>
      <c r="Y19" s="13"/>
      <c r="AC19" s="2"/>
      <c r="AD19" s="2"/>
      <c r="AE19" s="149"/>
      <c r="AF19" s="149"/>
      <c r="AG19" s="149"/>
      <c r="AH19" s="2"/>
    </row>
    <row r="20" spans="1:34" ht="12.75">
      <c r="A20" s="7"/>
      <c r="B20" s="158"/>
      <c r="C20" s="73"/>
      <c r="D20" s="163"/>
      <c r="E20" s="73"/>
      <c r="F20" s="163"/>
      <c r="G20" s="164"/>
      <c r="H20" s="160"/>
      <c r="I20" s="73"/>
      <c r="J20" s="163"/>
      <c r="K20" s="73"/>
      <c r="L20" s="163"/>
      <c r="M20" s="165"/>
      <c r="N20" s="160"/>
      <c r="O20" s="2"/>
      <c r="P20" s="2"/>
      <c r="R20" s="13"/>
      <c r="S20" s="13"/>
      <c r="T20" s="13"/>
      <c r="U20" s="13"/>
      <c r="V20" s="13"/>
      <c r="W20" s="13"/>
      <c r="X20" s="13"/>
      <c r="Y20" s="13"/>
      <c r="AC20" s="2"/>
      <c r="AD20" s="2"/>
      <c r="AE20" s="149"/>
      <c r="AF20" s="149"/>
      <c r="AG20" s="149"/>
      <c r="AH20" s="2"/>
    </row>
    <row r="21" spans="1:34" ht="16.5" thickBot="1">
      <c r="A21" s="154" t="s">
        <v>122</v>
      </c>
      <c r="C21" s="73"/>
      <c r="D21" s="163"/>
      <c r="E21" s="73"/>
      <c r="F21" s="163"/>
      <c r="G21" s="164"/>
      <c r="H21" s="160"/>
      <c r="I21" s="73"/>
      <c r="J21" s="163"/>
      <c r="K21" s="73"/>
      <c r="L21" s="163"/>
      <c r="M21" s="165"/>
      <c r="N21" s="160"/>
      <c r="O21" s="2"/>
      <c r="P21" s="2"/>
      <c r="R21" s="13"/>
      <c r="S21" s="13"/>
      <c r="T21" s="13"/>
      <c r="U21" s="13"/>
      <c r="V21" s="13"/>
      <c r="W21" s="13"/>
      <c r="X21" s="13"/>
      <c r="Y21" s="13"/>
      <c r="AC21" s="2"/>
      <c r="AD21" s="2"/>
      <c r="AE21" s="149"/>
      <c r="AF21" s="149"/>
      <c r="AG21" s="149"/>
      <c r="AH21" s="2"/>
    </row>
    <row r="22" spans="1:34" ht="12.75">
      <c r="A22" s="356" t="s">
        <v>6</v>
      </c>
      <c r="B22" s="358" t="s">
        <v>16</v>
      </c>
      <c r="C22" s="354" t="s">
        <v>131</v>
      </c>
      <c r="D22" s="355"/>
      <c r="E22" s="355"/>
      <c r="F22" s="355"/>
      <c r="G22" s="355"/>
      <c r="H22" s="355"/>
      <c r="I22" s="362" t="s">
        <v>134</v>
      </c>
      <c r="J22" s="355"/>
      <c r="K22" s="355"/>
      <c r="L22" s="355"/>
      <c r="M22" s="355"/>
      <c r="N22" s="363"/>
      <c r="O22" s="355" t="s">
        <v>133</v>
      </c>
      <c r="P22" s="363"/>
      <c r="R22" s="13"/>
      <c r="S22" s="13"/>
      <c r="T22" s="13"/>
      <c r="U22" s="13"/>
      <c r="V22" s="13"/>
      <c r="W22" s="13"/>
      <c r="X22" s="13"/>
      <c r="Y22" s="13"/>
      <c r="AC22" s="2"/>
      <c r="AD22" s="2"/>
      <c r="AE22" s="149"/>
      <c r="AF22" s="149"/>
      <c r="AG22" s="149"/>
      <c r="AH22" s="2"/>
    </row>
    <row r="23" spans="1:34" ht="12.75">
      <c r="A23" s="372"/>
      <c r="B23" s="373"/>
      <c r="C23" s="235" t="s">
        <v>75</v>
      </c>
      <c r="D23" s="232" t="s">
        <v>7</v>
      </c>
      <c r="E23" s="231" t="s">
        <v>76</v>
      </c>
      <c r="F23" s="232" t="s">
        <v>7</v>
      </c>
      <c r="G23" s="231" t="s">
        <v>3</v>
      </c>
      <c r="H23" s="236" t="s">
        <v>7</v>
      </c>
      <c r="I23" s="237" t="s">
        <v>75</v>
      </c>
      <c r="J23" s="232" t="s">
        <v>7</v>
      </c>
      <c r="K23" s="231" t="s">
        <v>76</v>
      </c>
      <c r="L23" s="232" t="s">
        <v>7</v>
      </c>
      <c r="M23" s="231" t="s">
        <v>3</v>
      </c>
      <c r="N23" s="236" t="s">
        <v>7</v>
      </c>
      <c r="O23" s="234" t="s">
        <v>59</v>
      </c>
      <c r="P23" s="210" t="s">
        <v>7</v>
      </c>
      <c r="R23" s="13"/>
      <c r="S23" s="13"/>
      <c r="T23" s="13"/>
      <c r="U23" s="13"/>
      <c r="V23" s="13"/>
      <c r="W23" s="13"/>
      <c r="X23" s="13"/>
      <c r="Y23" s="13"/>
      <c r="AC23" s="2"/>
      <c r="AD23" s="2"/>
      <c r="AE23" s="149"/>
      <c r="AF23" s="149"/>
      <c r="AG23" s="149"/>
      <c r="AH23" s="2"/>
    </row>
    <row r="24" spans="1:34" s="8" customFormat="1" ht="16.5" customHeight="1">
      <c r="A24" s="28">
        <f>+A17+1</f>
        <v>12</v>
      </c>
      <c r="B24" s="260" t="s">
        <v>158</v>
      </c>
      <c r="C24" s="198">
        <v>1300844.9999999995</v>
      </c>
      <c r="D24" s="277">
        <f aca="true" t="shared" si="1" ref="D24:D34">C24/C$41</f>
        <v>0.20239681316952737</v>
      </c>
      <c r="E24" s="198">
        <v>77.00000000000003</v>
      </c>
      <c r="F24" s="277">
        <f>E24/E$41</f>
        <v>0.5382591696711004</v>
      </c>
      <c r="G24" s="278">
        <f aca="true" t="shared" si="2" ref="G24:G34">SUM(C24,E24)</f>
        <v>1300921.9999999995</v>
      </c>
      <c r="H24" s="279">
        <f aca="true" t="shared" si="3" ref="H24:H34">G24/G$41</f>
        <v>0.20240428847717215</v>
      </c>
      <c r="I24" s="112">
        <v>5843.785669499978</v>
      </c>
      <c r="J24" s="277">
        <f aca="true" t="shared" si="4" ref="J24:J34">I24/I$41</f>
        <v>0.28146555393845035</v>
      </c>
      <c r="K24" s="113">
        <v>814.9734736000004</v>
      </c>
      <c r="L24" s="277">
        <f>K24/K$41</f>
        <v>0.4038519488907746</v>
      </c>
      <c r="M24" s="110">
        <f aca="true" t="shared" si="5" ref="M24:M34">SUM(I24,K24)</f>
        <v>6658.759143099978</v>
      </c>
      <c r="N24" s="280">
        <f aca="true" t="shared" si="6" ref="N24:N34">M24/M$41</f>
        <v>0.2923073403633884</v>
      </c>
      <c r="O24" s="204">
        <v>878697.4592140529</v>
      </c>
      <c r="P24" s="280">
        <f aca="true" t="shared" si="7" ref="P24:P34">O24/O$41</f>
        <v>0.28644655444389383</v>
      </c>
      <c r="R24" s="156"/>
      <c r="S24" s="13"/>
      <c r="T24" s="13"/>
      <c r="V24" s="157"/>
      <c r="W24" s="157"/>
      <c r="X24" s="13"/>
      <c r="Y24" s="13"/>
      <c r="Z24"/>
      <c r="AC24" s="13"/>
      <c r="AD24" s="13"/>
      <c r="AE24" s="166"/>
      <c r="AF24" s="166"/>
      <c r="AG24" s="166"/>
      <c r="AH24" s="13"/>
    </row>
    <row r="25" spans="1:34" ht="16.5" customHeight="1">
      <c r="A25" s="28">
        <f>+A24+1</f>
        <v>13</v>
      </c>
      <c r="B25" s="260" t="s">
        <v>159</v>
      </c>
      <c r="C25" s="198">
        <v>991768</v>
      </c>
      <c r="D25" s="277">
        <f t="shared" si="1"/>
        <v>0.1543079172411132</v>
      </c>
      <c r="E25" s="198">
        <v>25</v>
      </c>
      <c r="F25" s="277">
        <f>E25/E$41</f>
        <v>0.17475947067243514</v>
      </c>
      <c r="G25" s="278">
        <f t="shared" si="2"/>
        <v>991793</v>
      </c>
      <c r="H25" s="279">
        <f t="shared" si="3"/>
        <v>0.1543083724325056</v>
      </c>
      <c r="I25" s="112">
        <v>6731.058810199939</v>
      </c>
      <c r="J25" s="277">
        <f t="shared" si="4"/>
        <v>0.32420100663399587</v>
      </c>
      <c r="K25" s="113">
        <v>469.2371624</v>
      </c>
      <c r="L25" s="277">
        <f>K25/K$41</f>
        <v>0.23252577987615228</v>
      </c>
      <c r="M25" s="110">
        <f t="shared" si="5"/>
        <v>7200.295972599939</v>
      </c>
      <c r="N25" s="280">
        <f t="shared" si="6"/>
        <v>0.31607981612623165</v>
      </c>
      <c r="O25" s="204">
        <v>851031.4023629151</v>
      </c>
      <c r="P25" s="280">
        <f t="shared" si="7"/>
        <v>0.27742769752453317</v>
      </c>
      <c r="Q25" s="8"/>
      <c r="R25" s="156"/>
      <c r="S25" s="13"/>
      <c r="T25" s="13"/>
      <c r="V25" s="157"/>
      <c r="W25" s="157"/>
      <c r="X25" s="13"/>
      <c r="Y25" s="13"/>
      <c r="AC25" s="2"/>
      <c r="AD25" s="2"/>
      <c r="AE25" s="149"/>
      <c r="AF25" s="149"/>
      <c r="AG25" s="149"/>
      <c r="AH25" s="2"/>
    </row>
    <row r="26" spans="1:34" ht="16.5" customHeight="1">
      <c r="A26" s="28">
        <f aca="true" t="shared" si="8" ref="A26:A34">+A25+1</f>
        <v>14</v>
      </c>
      <c r="B26" s="260" t="s">
        <v>163</v>
      </c>
      <c r="C26" s="198">
        <v>215866.00000000038</v>
      </c>
      <c r="D26" s="277">
        <f t="shared" si="1"/>
        <v>0.03358631541163881</v>
      </c>
      <c r="E26" s="198">
        <v>12</v>
      </c>
      <c r="F26" s="277">
        <f>E26/E$41</f>
        <v>0.08388454592276887</v>
      </c>
      <c r="G26" s="278">
        <f t="shared" si="2"/>
        <v>215878.00000000038</v>
      </c>
      <c r="H26" s="279">
        <f t="shared" si="3"/>
        <v>0.033587434902227084</v>
      </c>
      <c r="I26" s="112">
        <v>783.2545280000104</v>
      </c>
      <c r="J26" s="277">
        <f t="shared" si="4"/>
        <v>0.0377254030292295</v>
      </c>
      <c r="K26" s="113">
        <v>24.67900250000001</v>
      </c>
      <c r="L26" s="277">
        <f>K26/K$41</f>
        <v>0.012229432710587917</v>
      </c>
      <c r="M26" s="110">
        <f t="shared" si="5"/>
        <v>807.9335305000104</v>
      </c>
      <c r="N26" s="280">
        <f t="shared" si="6"/>
        <v>0.03546680341120046</v>
      </c>
      <c r="O26" s="204">
        <v>110600.69853388636</v>
      </c>
      <c r="P26" s="280">
        <f t="shared" si="7"/>
        <v>0.03605471790308427</v>
      </c>
      <c r="Q26" s="8"/>
      <c r="R26" s="156"/>
      <c r="S26" s="13"/>
      <c r="T26" s="13"/>
      <c r="V26" s="157"/>
      <c r="W26" s="157"/>
      <c r="X26" s="13"/>
      <c r="Y26" s="13"/>
      <c r="AC26" s="2"/>
      <c r="AD26" s="2"/>
      <c r="AE26" s="2"/>
      <c r="AF26" s="2"/>
      <c r="AG26" s="2"/>
      <c r="AH26" s="2"/>
    </row>
    <row r="27" spans="1:25" ht="16.5" customHeight="1">
      <c r="A27" s="28">
        <f t="shared" si="8"/>
        <v>15</v>
      </c>
      <c r="B27" s="260" t="s">
        <v>93</v>
      </c>
      <c r="C27" s="198">
        <v>3299.999999999999</v>
      </c>
      <c r="D27" s="277">
        <f t="shared" si="1"/>
        <v>0.0005134427879258793</v>
      </c>
      <c r="E27" s="198">
        <v>9</v>
      </c>
      <c r="F27" s="277">
        <f>E27/E$41</f>
        <v>0.06291340944207664</v>
      </c>
      <c r="G27" s="278">
        <f t="shared" si="2"/>
        <v>3308.999999999999</v>
      </c>
      <c r="H27" s="279">
        <f t="shared" si="3"/>
        <v>0.0005148316275464345</v>
      </c>
      <c r="I27" s="112">
        <v>115.16357040000021</v>
      </c>
      <c r="J27" s="277">
        <f t="shared" si="4"/>
        <v>0.005546845823820114</v>
      </c>
      <c r="K27" s="113">
        <v>392.48608410562196</v>
      </c>
      <c r="L27" s="277">
        <f>K27/K$41</f>
        <v>0.19449255112364655</v>
      </c>
      <c r="M27" s="110">
        <f t="shared" si="5"/>
        <v>507.64965450562215</v>
      </c>
      <c r="N27" s="279">
        <f t="shared" si="6"/>
        <v>0.022284890796613006</v>
      </c>
      <c r="O27" s="204">
        <v>36696.16910457521</v>
      </c>
      <c r="P27" s="280">
        <f t="shared" si="7"/>
        <v>0.011962582901625772</v>
      </c>
      <c r="Q27" s="8"/>
      <c r="R27" s="156"/>
      <c r="S27" s="13"/>
      <c r="T27" s="13"/>
      <c r="V27" s="157"/>
      <c r="W27" s="157"/>
      <c r="X27" s="13"/>
      <c r="Y27" s="13"/>
    </row>
    <row r="28" spans="1:25" ht="16.5" customHeight="1">
      <c r="A28" s="28">
        <f t="shared" si="8"/>
        <v>16</v>
      </c>
      <c r="B28" s="260" t="s">
        <v>157</v>
      </c>
      <c r="C28" s="198">
        <v>37101.999999999985</v>
      </c>
      <c r="D28" s="277">
        <f t="shared" si="1"/>
        <v>0.005772652823523021</v>
      </c>
      <c r="E28" s="198"/>
      <c r="F28" s="277"/>
      <c r="G28" s="278">
        <f t="shared" si="2"/>
        <v>37101.999999999985</v>
      </c>
      <c r="H28" s="279">
        <f t="shared" si="3"/>
        <v>0.005772524341259538</v>
      </c>
      <c r="I28" s="112">
        <v>86.65339319999964</v>
      </c>
      <c r="J28" s="277">
        <f t="shared" si="4"/>
        <v>0.0041736550067160766</v>
      </c>
      <c r="K28" s="113"/>
      <c r="L28" s="277"/>
      <c r="M28" s="110">
        <f t="shared" si="5"/>
        <v>86.65339319999964</v>
      </c>
      <c r="N28" s="280">
        <f t="shared" si="6"/>
        <v>0.003803925379400753</v>
      </c>
      <c r="O28" s="204">
        <v>12262.117663900957</v>
      </c>
      <c r="P28" s="280">
        <f t="shared" si="7"/>
        <v>0.00399732731462741</v>
      </c>
      <c r="Q28" s="8"/>
      <c r="R28" s="156"/>
      <c r="S28" s="13"/>
      <c r="T28" s="13"/>
      <c r="V28" s="157"/>
      <c r="W28" s="157"/>
      <c r="X28" s="13"/>
      <c r="Y28" s="13"/>
    </row>
    <row r="29" spans="1:25" ht="16.5" customHeight="1">
      <c r="A29" s="28">
        <f t="shared" si="8"/>
        <v>17</v>
      </c>
      <c r="B29" s="259" t="s">
        <v>88</v>
      </c>
      <c r="C29" s="198">
        <v>18098.99999999999</v>
      </c>
      <c r="D29" s="277">
        <f t="shared" si="1"/>
        <v>0.002816000308688026</v>
      </c>
      <c r="E29" s="198"/>
      <c r="F29" s="277"/>
      <c r="G29" s="278">
        <f t="shared" si="2"/>
        <v>18098.99999999999</v>
      </c>
      <c r="H29" s="279">
        <f t="shared" si="3"/>
        <v>0.0028159376328083757</v>
      </c>
      <c r="I29" s="112">
        <v>21.62865659999999</v>
      </c>
      <c r="J29" s="277">
        <f t="shared" si="4"/>
        <v>0.0010417428282212156</v>
      </c>
      <c r="K29" s="113"/>
      <c r="L29" s="277"/>
      <c r="M29" s="110">
        <f t="shared" si="5"/>
        <v>21.62865659999999</v>
      </c>
      <c r="N29" s="280">
        <f t="shared" si="6"/>
        <v>0.0009494584427085528</v>
      </c>
      <c r="O29" s="204">
        <v>6076.425052267458</v>
      </c>
      <c r="P29" s="280">
        <f t="shared" si="7"/>
        <v>0.001980853593357852</v>
      </c>
      <c r="Q29" s="8"/>
      <c r="R29" s="156"/>
      <c r="S29" s="13"/>
      <c r="T29" s="13"/>
      <c r="V29" s="157"/>
      <c r="W29" s="157"/>
      <c r="X29" s="13"/>
      <c r="Y29" s="13"/>
    </row>
    <row r="30" spans="1:25" ht="16.5" customHeight="1">
      <c r="A30" s="28">
        <f t="shared" si="8"/>
        <v>18</v>
      </c>
      <c r="B30" s="260" t="s">
        <v>90</v>
      </c>
      <c r="C30" s="198">
        <v>8979.000000000002</v>
      </c>
      <c r="D30" s="277">
        <f t="shared" si="1"/>
        <v>0.001397031149329234</v>
      </c>
      <c r="E30" s="198"/>
      <c r="F30" s="277"/>
      <c r="G30" s="278">
        <f t="shared" si="2"/>
        <v>8979.000000000002</v>
      </c>
      <c r="H30" s="279">
        <f t="shared" si="3"/>
        <v>0.0013970000555271799</v>
      </c>
      <c r="I30" s="112">
        <v>11.348710500000012</v>
      </c>
      <c r="J30" s="277">
        <f t="shared" si="4"/>
        <v>0.0005466098977656256</v>
      </c>
      <c r="K30" s="113"/>
      <c r="L30" s="277"/>
      <c r="M30" s="110">
        <f t="shared" si="5"/>
        <v>11.348710500000012</v>
      </c>
      <c r="N30" s="279">
        <f t="shared" si="6"/>
        <v>0.0004981876219755701</v>
      </c>
      <c r="O30" s="204">
        <v>2391.767956930578</v>
      </c>
      <c r="P30" s="280">
        <f t="shared" si="7"/>
        <v>0.000779692353844829</v>
      </c>
      <c r="Q30" s="8"/>
      <c r="R30" s="156"/>
      <c r="S30" s="13"/>
      <c r="T30" s="13"/>
      <c r="V30" s="157"/>
      <c r="W30" s="157"/>
      <c r="X30" s="13"/>
      <c r="Y30" s="13"/>
    </row>
    <row r="31" spans="1:25" ht="16.5" customHeight="1">
      <c r="A31" s="28">
        <f t="shared" si="8"/>
        <v>19</v>
      </c>
      <c r="B31" s="260" t="s">
        <v>91</v>
      </c>
      <c r="C31" s="198">
        <v>6482.000000000001</v>
      </c>
      <c r="D31" s="277">
        <f t="shared" si="1"/>
        <v>0.0010085261064653184</v>
      </c>
      <c r="E31" s="198"/>
      <c r="F31" s="277"/>
      <c r="G31" s="278">
        <f t="shared" si="2"/>
        <v>6482.000000000001</v>
      </c>
      <c r="H31" s="279">
        <f t="shared" si="3"/>
        <v>0.001008503659642185</v>
      </c>
      <c r="I31" s="112">
        <v>8.010978500000004</v>
      </c>
      <c r="J31" s="277">
        <f t="shared" si="4"/>
        <v>0.00038584825464422785</v>
      </c>
      <c r="K31" s="113"/>
      <c r="L31" s="277"/>
      <c r="M31" s="110">
        <f t="shared" si="5"/>
        <v>8.010978500000004</v>
      </c>
      <c r="N31" s="279">
        <f t="shared" si="6"/>
        <v>0.0003516672954704781</v>
      </c>
      <c r="O31" s="204">
        <v>1740.2466994489557</v>
      </c>
      <c r="P31" s="280">
        <f t="shared" si="7"/>
        <v>0.0005673029615738072</v>
      </c>
      <c r="Q31" s="8"/>
      <c r="R31" s="156"/>
      <c r="S31" s="13"/>
      <c r="T31" s="13"/>
      <c r="U31" s="157"/>
      <c r="V31" s="157"/>
      <c r="W31" s="13"/>
      <c r="X31" s="13"/>
      <c r="Y31" s="13"/>
    </row>
    <row r="32" spans="1:25" ht="16.5" customHeight="1">
      <c r="A32" s="28">
        <f t="shared" si="8"/>
        <v>20</v>
      </c>
      <c r="B32" s="260" t="s">
        <v>89</v>
      </c>
      <c r="C32" s="198">
        <v>7803</v>
      </c>
      <c r="D32" s="277">
        <f t="shared" si="1"/>
        <v>0.0012140588103592839</v>
      </c>
      <c r="E32" s="198"/>
      <c r="F32" s="277"/>
      <c r="G32" s="278">
        <f t="shared" si="2"/>
        <v>7803</v>
      </c>
      <c r="H32" s="279">
        <f t="shared" si="3"/>
        <v>0.0012140317889830251</v>
      </c>
      <c r="I32" s="112">
        <v>11.31532990000001</v>
      </c>
      <c r="J32" s="277">
        <f t="shared" si="4"/>
        <v>0.0005450021233534265</v>
      </c>
      <c r="K32" s="113"/>
      <c r="L32" s="277"/>
      <c r="M32" s="110">
        <f t="shared" si="5"/>
        <v>11.31532990000001</v>
      </c>
      <c r="N32" s="279">
        <f t="shared" si="6"/>
        <v>0.0004967222747245218</v>
      </c>
      <c r="O32" s="204">
        <v>1678.4831575060257</v>
      </c>
      <c r="P32" s="280">
        <f t="shared" si="7"/>
        <v>0.0005471686666645813</v>
      </c>
      <c r="Q32" s="8"/>
      <c r="R32" s="156"/>
      <c r="S32" s="13"/>
      <c r="T32" s="13"/>
      <c r="U32" s="157"/>
      <c r="V32" s="157"/>
      <c r="W32" s="13"/>
      <c r="X32" s="13"/>
      <c r="Y32" s="13"/>
    </row>
    <row r="33" spans="1:25" ht="16.5" customHeight="1">
      <c r="A33" s="28">
        <f t="shared" si="8"/>
        <v>21</v>
      </c>
      <c r="B33" s="260" t="s">
        <v>94</v>
      </c>
      <c r="C33" s="198">
        <v>1835.0000000000002</v>
      </c>
      <c r="D33" s="277">
        <f t="shared" si="1"/>
        <v>0.00028550530783151177</v>
      </c>
      <c r="E33" s="198"/>
      <c r="F33" s="277"/>
      <c r="G33" s="278">
        <f t="shared" si="2"/>
        <v>1835.0000000000002</v>
      </c>
      <c r="H33" s="279">
        <f t="shared" si="3"/>
        <v>0.0002854989533235744</v>
      </c>
      <c r="I33" s="112">
        <v>2.502913199999998</v>
      </c>
      <c r="J33" s="277">
        <f t="shared" si="4"/>
        <v>0.00012055265030932212</v>
      </c>
      <c r="K33" s="113"/>
      <c r="L33" s="277"/>
      <c r="M33" s="110">
        <f t="shared" si="5"/>
        <v>2.502913199999998</v>
      </c>
      <c r="N33" s="279">
        <f t="shared" si="6"/>
        <v>0.00010987330896486099</v>
      </c>
      <c r="O33" s="204">
        <v>530.5131105828631</v>
      </c>
      <c r="P33" s="280">
        <f t="shared" si="7"/>
        <v>0.00017294195063417709</v>
      </c>
      <c r="Q33" s="8"/>
      <c r="R33" s="156"/>
      <c r="S33" s="13"/>
      <c r="T33" s="13"/>
      <c r="U33" s="157"/>
      <c r="V33" s="157"/>
      <c r="W33" s="13"/>
      <c r="X33" s="13"/>
      <c r="Y33" s="13"/>
    </row>
    <row r="34" spans="1:25" ht="16.5" customHeight="1" thickBot="1">
      <c r="A34" s="28">
        <f t="shared" si="8"/>
        <v>22</v>
      </c>
      <c r="B34" s="297" t="s">
        <v>95</v>
      </c>
      <c r="C34" s="407">
        <v>1233.0000000000002</v>
      </c>
      <c r="D34" s="283">
        <f t="shared" si="1"/>
        <v>0.00019184089621594226</v>
      </c>
      <c r="E34" s="282"/>
      <c r="F34" s="283"/>
      <c r="G34" s="298">
        <f t="shared" si="2"/>
        <v>1233.0000000000002</v>
      </c>
      <c r="H34" s="285">
        <f t="shared" si="3"/>
        <v>0.00019183662640216202</v>
      </c>
      <c r="I34" s="124">
        <v>0.6688623999999995</v>
      </c>
      <c r="J34" s="277">
        <f t="shared" si="4"/>
        <v>3.22157136780668E-05</v>
      </c>
      <c r="K34" s="299"/>
      <c r="L34" s="283"/>
      <c r="M34" s="300">
        <f t="shared" si="5"/>
        <v>0.6688623999999995</v>
      </c>
      <c r="N34" s="285">
        <f t="shared" si="6"/>
        <v>2.9361835292641572E-05</v>
      </c>
      <c r="O34" s="205">
        <v>188.12753302810657</v>
      </c>
      <c r="P34" s="286">
        <f t="shared" si="7"/>
        <v>6.132768800780565E-05</v>
      </c>
      <c r="Q34" s="8"/>
      <c r="R34" s="156"/>
      <c r="S34" s="13"/>
      <c r="T34" s="13"/>
      <c r="U34" s="157"/>
      <c r="V34" s="157"/>
      <c r="W34" s="13"/>
      <c r="X34" s="13"/>
      <c r="Y34" s="13"/>
    </row>
    <row r="35" spans="1:25" ht="16.5" customHeight="1" thickBot="1" thickTop="1">
      <c r="A35" s="144"/>
      <c r="B35" s="301" t="s">
        <v>3</v>
      </c>
      <c r="C35" s="302">
        <f>SUM(C24:C34)</f>
        <v>2593312</v>
      </c>
      <c r="D35" s="289"/>
      <c r="E35" s="288">
        <f>SUM(E24:E33)</f>
        <v>123.00000000000003</v>
      </c>
      <c r="F35" s="289"/>
      <c r="G35" s="303">
        <f>SUM(G24:G34)</f>
        <v>2593435</v>
      </c>
      <c r="H35" s="291">
        <f>SUM(H24:H34)</f>
        <v>0.40350026049739735</v>
      </c>
      <c r="I35" s="292">
        <f>SUM(I24:I34)</f>
        <v>13615.391422399929</v>
      </c>
      <c r="J35" s="304"/>
      <c r="K35" s="305">
        <f>SUM(K24:K34)</f>
        <v>1701.3757226056223</v>
      </c>
      <c r="L35" s="289"/>
      <c r="M35" s="295">
        <f>SUM(M24:M34)</f>
        <v>15316.76714500555</v>
      </c>
      <c r="N35" s="291">
        <f>SUM(N24:N34)</f>
        <v>0.6723780468559709</v>
      </c>
      <c r="O35" s="295">
        <f>SUM(O24:O34)</f>
        <v>1901893.4103890946</v>
      </c>
      <c r="P35" s="296">
        <f>SUM(P24:P34)</f>
        <v>0.6199981673018475</v>
      </c>
      <c r="R35" s="156">
        <f>+O35/1000</f>
        <v>1901.8934103890947</v>
      </c>
      <c r="S35" s="13"/>
      <c r="T35" s="13"/>
      <c r="U35" s="157"/>
      <c r="V35" s="157"/>
      <c r="W35" s="13"/>
      <c r="X35" s="46"/>
      <c r="Y35" s="13"/>
    </row>
    <row r="36" spans="1:25" ht="12.75">
      <c r="A36" s="167" t="s">
        <v>96</v>
      </c>
      <c r="B36" s="13"/>
      <c r="C36" s="13"/>
      <c r="D36" s="160"/>
      <c r="E36" s="13"/>
      <c r="F36" s="160"/>
      <c r="G36" s="13"/>
      <c r="H36" s="160"/>
      <c r="I36" s="13"/>
      <c r="J36" s="160"/>
      <c r="K36" s="13"/>
      <c r="L36" s="160"/>
      <c r="M36" s="13"/>
      <c r="N36" s="160"/>
      <c r="O36" s="8"/>
      <c r="P36" s="8"/>
      <c r="R36" s="46"/>
      <c r="S36" s="13"/>
      <c r="T36" s="13"/>
      <c r="U36" s="46"/>
      <c r="V36" s="46"/>
      <c r="W36" s="13"/>
      <c r="X36" s="46"/>
      <c r="Y36" s="13"/>
    </row>
    <row r="37" spans="1:25" ht="12.75">
      <c r="A37" s="68"/>
      <c r="B37" s="2"/>
      <c r="C37" s="2"/>
      <c r="D37" s="163"/>
      <c r="E37" s="2"/>
      <c r="F37" s="163"/>
      <c r="G37" s="2"/>
      <c r="H37" s="163"/>
      <c r="I37" s="2"/>
      <c r="J37" s="163"/>
      <c r="K37" s="2"/>
      <c r="L37" s="163"/>
      <c r="M37" s="2"/>
      <c r="N37" s="163"/>
      <c r="R37" s="13"/>
      <c r="S37" s="13"/>
      <c r="T37" s="13"/>
      <c r="U37" s="13"/>
      <c r="V37" s="13"/>
      <c r="W37" s="13"/>
      <c r="X37" s="46"/>
      <c r="Y37" s="13"/>
    </row>
    <row r="38" spans="1:25" ht="13.5" thickBot="1">
      <c r="A38" s="11" t="s">
        <v>160</v>
      </c>
      <c r="B38" s="2"/>
      <c r="C38" s="2"/>
      <c r="D38" s="163"/>
      <c r="E38" s="2"/>
      <c r="F38" s="163"/>
      <c r="G38" s="2"/>
      <c r="H38" s="163"/>
      <c r="I38" s="2"/>
      <c r="J38" s="163"/>
      <c r="K38" s="2"/>
      <c r="L38" s="163"/>
      <c r="M38" s="2"/>
      <c r="N38" s="163"/>
      <c r="R38" s="13"/>
      <c r="S38" s="13"/>
      <c r="T38" s="13"/>
      <c r="U38" s="13"/>
      <c r="V38" s="13"/>
      <c r="W38" s="13"/>
      <c r="X38" s="13"/>
      <c r="Y38" s="13"/>
    </row>
    <row r="39" spans="1:25" ht="12.75">
      <c r="A39" s="229"/>
      <c r="B39" s="360" t="s">
        <v>16</v>
      </c>
      <c r="C39" s="354" t="s">
        <v>131</v>
      </c>
      <c r="D39" s="355"/>
      <c r="E39" s="355"/>
      <c r="F39" s="355"/>
      <c r="G39" s="355"/>
      <c r="H39" s="355"/>
      <c r="I39" s="362" t="s">
        <v>132</v>
      </c>
      <c r="J39" s="355"/>
      <c r="K39" s="355"/>
      <c r="L39" s="355"/>
      <c r="M39" s="355"/>
      <c r="N39" s="363"/>
      <c r="O39" s="355" t="s">
        <v>125</v>
      </c>
      <c r="P39" s="363"/>
      <c r="R39" s="13"/>
      <c r="S39" s="13"/>
      <c r="T39" s="13"/>
      <c r="U39" s="13"/>
      <c r="V39" s="13"/>
      <c r="W39" s="13"/>
      <c r="X39" s="13"/>
      <c r="Y39" s="13"/>
    </row>
    <row r="40" spans="1:25" ht="12.75">
      <c r="A40" s="230"/>
      <c r="B40" s="376"/>
      <c r="C40" s="235" t="s">
        <v>75</v>
      </c>
      <c r="D40" s="232" t="s">
        <v>7</v>
      </c>
      <c r="E40" s="231" t="s">
        <v>76</v>
      </c>
      <c r="F40" s="232" t="s">
        <v>7</v>
      </c>
      <c r="G40" s="231" t="s">
        <v>3</v>
      </c>
      <c r="H40" s="236" t="s">
        <v>7</v>
      </c>
      <c r="I40" s="237" t="s">
        <v>75</v>
      </c>
      <c r="J40" s="232" t="s">
        <v>7</v>
      </c>
      <c r="K40" s="231" t="s">
        <v>76</v>
      </c>
      <c r="L40" s="232" t="s">
        <v>7</v>
      </c>
      <c r="M40" s="231" t="s">
        <v>3</v>
      </c>
      <c r="N40" s="236" t="s">
        <v>7</v>
      </c>
      <c r="O40" s="234" t="s">
        <v>59</v>
      </c>
      <c r="P40" s="210" t="s">
        <v>7</v>
      </c>
      <c r="R40" s="13"/>
      <c r="S40" s="13"/>
      <c r="T40" s="13"/>
      <c r="U40" s="13"/>
      <c r="V40" s="13"/>
      <c r="W40" s="13"/>
      <c r="X40" s="13"/>
      <c r="Y40" s="13"/>
    </row>
    <row r="41" spans="1:16" ht="27.75" customHeight="1">
      <c r="A41" s="374" t="s">
        <v>97</v>
      </c>
      <c r="B41" s="375"/>
      <c r="C41" s="168">
        <f>SUM(C18,C35)</f>
        <v>6427201</v>
      </c>
      <c r="D41" s="169">
        <f>C41/C$41</f>
        <v>1</v>
      </c>
      <c r="E41" s="168">
        <f>SUM(E18,E35)</f>
        <v>143.05376357461844</v>
      </c>
      <c r="F41" s="169">
        <f>E41/E$41</f>
        <v>1</v>
      </c>
      <c r="G41" s="168">
        <f>SUM(G18,G35)</f>
        <v>6427344.053763574</v>
      </c>
      <c r="H41" s="169">
        <f>G41/G$41</f>
        <v>1</v>
      </c>
      <c r="I41" s="170">
        <f>SUM(I18,I35)</f>
        <v>20761.992321013717</v>
      </c>
      <c r="J41" s="169">
        <f>I41/I$41</f>
        <v>1</v>
      </c>
      <c r="K41" s="170">
        <f>SUM(K18,K35)</f>
        <v>2018.0005961056222</v>
      </c>
      <c r="L41" s="169">
        <f>K41/K$41</f>
        <v>1</v>
      </c>
      <c r="M41" s="170">
        <f>SUM(M18,M35)</f>
        <v>22779.992917119336</v>
      </c>
      <c r="N41" s="169">
        <f>M41/M$41</f>
        <v>1</v>
      </c>
      <c r="O41" s="170">
        <f>SUM(O18,O35)</f>
        <v>3067579.0844122823</v>
      </c>
      <c r="P41" s="171">
        <f>O41/O$41</f>
        <v>1</v>
      </c>
    </row>
    <row r="42" spans="1:14" ht="12.75">
      <c r="A42" s="2"/>
      <c r="B42" s="18"/>
      <c r="C42" s="2"/>
      <c r="D42" s="2"/>
      <c r="E42" s="149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70" t="s">
        <v>155</v>
      </c>
      <c r="C43" s="2"/>
      <c r="D43" s="2"/>
      <c r="E43" s="149"/>
      <c r="F43" s="2"/>
      <c r="G43" s="2"/>
      <c r="H43" s="2"/>
      <c r="I43" s="2"/>
      <c r="J43" s="2"/>
      <c r="K43" s="2"/>
      <c r="L43" s="2"/>
      <c r="M43" s="2"/>
      <c r="N43" s="2"/>
    </row>
    <row r="44" spans="2:3" ht="12.75">
      <c r="B44" s="172" t="s">
        <v>154</v>
      </c>
      <c r="C44" s="173"/>
    </row>
    <row r="45" spans="2:3" ht="12.75">
      <c r="B45" s="172" t="s">
        <v>176</v>
      </c>
      <c r="C45" s="173"/>
    </row>
    <row r="46" spans="20:30" ht="18">
      <c r="T46" s="174" t="s">
        <v>177</v>
      </c>
      <c r="U46" s="175"/>
      <c r="V46" s="175"/>
      <c r="W46" s="175"/>
      <c r="X46" s="175"/>
      <c r="Y46" s="175"/>
      <c r="Z46" s="175"/>
      <c r="AA46" s="175"/>
      <c r="AC46" s="8"/>
      <c r="AD46" s="8"/>
    </row>
    <row r="47" spans="19:30" ht="12.75">
      <c r="S47" s="176"/>
      <c r="T47" s="177"/>
      <c r="U47" s="177"/>
      <c r="V47" s="177"/>
      <c r="W47" s="177"/>
      <c r="X47" s="177"/>
      <c r="Y47" s="177"/>
      <c r="Z47" s="177"/>
      <c r="AA47" s="177"/>
      <c r="AC47" s="8"/>
      <c r="AD47" s="8"/>
    </row>
    <row r="48" spans="19:30" ht="12.75">
      <c r="S48" s="176"/>
      <c r="T48" s="177"/>
      <c r="U48" s="177" t="s">
        <v>98</v>
      </c>
      <c r="V48" s="177"/>
      <c r="W48" s="177"/>
      <c r="X48" s="177" t="s">
        <v>99</v>
      </c>
      <c r="Y48" s="177" t="s">
        <v>100</v>
      </c>
      <c r="Z48" s="177"/>
      <c r="AA48" s="177"/>
      <c r="AC48" s="8"/>
      <c r="AD48" s="8"/>
    </row>
    <row r="49" spans="19:30" ht="12.75">
      <c r="S49" s="176"/>
      <c r="T49" s="177"/>
      <c r="U49" s="177"/>
      <c r="V49" s="177"/>
      <c r="W49" s="177"/>
      <c r="X49" s="177"/>
      <c r="Y49" s="177"/>
      <c r="Z49" s="177"/>
      <c r="AA49" s="177"/>
      <c r="AC49" s="8"/>
      <c r="AD49" s="8"/>
    </row>
    <row r="50" spans="19:33" ht="12.75">
      <c r="S50" s="176"/>
      <c r="T50" s="177" t="s">
        <v>10</v>
      </c>
      <c r="U50" s="178">
        <f>G18</f>
        <v>3833909.0537635745</v>
      </c>
      <c r="V50" s="179">
        <f>U50/U52</f>
        <v>0.5964997395026027</v>
      </c>
      <c r="W50" s="177" t="s">
        <v>10</v>
      </c>
      <c r="X50" s="178">
        <f>C18</f>
        <v>3833889</v>
      </c>
      <c r="Y50" s="178">
        <f>E18</f>
        <v>20.05376357461842</v>
      </c>
      <c r="Z50" s="179">
        <f>X50/X52</f>
        <v>0.5965098959873824</v>
      </c>
      <c r="AA50" s="179">
        <f>Y50/Y52</f>
        <v>0.14018340429161902</v>
      </c>
      <c r="AC50" s="8"/>
      <c r="AD50" s="8"/>
      <c r="AE50" s="180"/>
      <c r="AF50" s="180"/>
      <c r="AG50" s="180"/>
    </row>
    <row r="51" spans="19:33" ht="12.75">
      <c r="S51" s="176"/>
      <c r="T51" s="177" t="s">
        <v>17</v>
      </c>
      <c r="U51" s="178">
        <f>G35</f>
        <v>2593435</v>
      </c>
      <c r="V51" s="179">
        <f>U51/U52</f>
        <v>0.40350026049739735</v>
      </c>
      <c r="W51" s="177" t="s">
        <v>17</v>
      </c>
      <c r="X51" s="178">
        <f>C35</f>
        <v>2593312</v>
      </c>
      <c r="Y51" s="178">
        <f>E35</f>
        <v>123.00000000000003</v>
      </c>
      <c r="Z51" s="179">
        <f>X51/X52</f>
        <v>0.40349010401261765</v>
      </c>
      <c r="AA51" s="179">
        <f>Y51/Y52</f>
        <v>0.859816595708381</v>
      </c>
      <c r="AC51" s="8"/>
      <c r="AD51" s="8"/>
      <c r="AE51" s="180"/>
      <c r="AF51" s="180"/>
      <c r="AG51" s="180"/>
    </row>
    <row r="52" spans="19:30" ht="12.75">
      <c r="S52" s="176"/>
      <c r="T52" s="177"/>
      <c r="U52" s="178">
        <f>SUM(U50:U51)</f>
        <v>6427344.053763574</v>
      </c>
      <c r="V52" s="177"/>
      <c r="W52" s="177"/>
      <c r="X52" s="178">
        <f>SUM(X50:X51)</f>
        <v>6427201</v>
      </c>
      <c r="Y52" s="178">
        <f>SUM(Y50:Y51)</f>
        <v>143.05376357461844</v>
      </c>
      <c r="Z52" s="177"/>
      <c r="AA52" s="177"/>
      <c r="AC52" s="8"/>
      <c r="AD52" s="8"/>
    </row>
    <row r="53" spans="19:30" ht="12.75">
      <c r="S53" s="176"/>
      <c r="T53" s="177"/>
      <c r="U53" s="177"/>
      <c r="V53" s="177"/>
      <c r="W53" s="177"/>
      <c r="X53" s="178"/>
      <c r="Y53" s="178"/>
      <c r="Z53" s="177"/>
      <c r="AA53" s="177"/>
      <c r="AC53" s="8"/>
      <c r="AD53" s="8"/>
    </row>
    <row r="54" spans="19:30" ht="12.75">
      <c r="S54" s="176"/>
      <c r="T54" s="177"/>
      <c r="U54" s="177"/>
      <c r="V54" s="177"/>
      <c r="W54" s="177"/>
      <c r="X54" s="178"/>
      <c r="Y54" s="178"/>
      <c r="Z54" s="177"/>
      <c r="AA54" s="177"/>
      <c r="AC54" s="8"/>
      <c r="AD54" s="8"/>
    </row>
    <row r="55" spans="19:30" ht="12.75">
      <c r="S55" s="176"/>
      <c r="T55" s="177"/>
      <c r="U55" s="177" t="s">
        <v>101</v>
      </c>
      <c r="V55" s="177"/>
      <c r="W55" s="177"/>
      <c r="X55" s="178" t="s">
        <v>99</v>
      </c>
      <c r="Y55" s="178" t="s">
        <v>100</v>
      </c>
      <c r="Z55" s="177"/>
      <c r="AA55" s="177"/>
      <c r="AC55" s="8"/>
      <c r="AD55" s="8"/>
    </row>
    <row r="56" spans="19:27" ht="12.75">
      <c r="S56" s="176"/>
      <c r="T56" s="177" t="s">
        <v>10</v>
      </c>
      <c r="U56" s="178">
        <f>M18</f>
        <v>7463.225772113787</v>
      </c>
      <c r="V56" s="179">
        <f>U56/U59</f>
        <v>0.32762195314402914</v>
      </c>
      <c r="W56" s="177" t="s">
        <v>10</v>
      </c>
      <c r="X56" s="178">
        <f>I18</f>
        <v>7146.600898613787</v>
      </c>
      <c r="Y56" s="178">
        <f>K18</f>
        <v>316.62487350000004</v>
      </c>
      <c r="Z56" s="179">
        <f>X56/X59</f>
        <v>0.34421556409981613</v>
      </c>
      <c r="AA56" s="179">
        <f>Y56/Y59</f>
        <v>0.15690028739883874</v>
      </c>
    </row>
    <row r="57" spans="19:27" ht="12.75">
      <c r="S57" s="176"/>
      <c r="T57" s="177" t="s">
        <v>17</v>
      </c>
      <c r="U57" s="178">
        <f>M35</f>
        <v>15316.76714500555</v>
      </c>
      <c r="V57" s="179">
        <f>U57/U59</f>
        <v>0.6723780468559709</v>
      </c>
      <c r="W57" s="177" t="s">
        <v>17</v>
      </c>
      <c r="X57" s="178">
        <f>I35</f>
        <v>13615.391422399929</v>
      </c>
      <c r="Y57" s="178">
        <f>K35</f>
        <v>1701.3757226056223</v>
      </c>
      <c r="Z57" s="179">
        <f>X57/X59</f>
        <v>0.6557844359001839</v>
      </c>
      <c r="AA57" s="179">
        <f>Y57/Y59</f>
        <v>0.8430997126011613</v>
      </c>
    </row>
    <row r="58" spans="19:27" ht="12.75">
      <c r="S58" s="176"/>
      <c r="T58" s="177"/>
      <c r="U58" s="178"/>
      <c r="V58" s="179"/>
      <c r="W58" s="177"/>
      <c r="X58" s="178"/>
      <c r="Y58" s="178"/>
      <c r="Z58" s="179"/>
      <c r="AA58" s="179"/>
    </row>
    <row r="59" spans="19:27" ht="12.75">
      <c r="S59" s="176"/>
      <c r="T59" s="177"/>
      <c r="U59" s="178">
        <f>SUM(U56:U57)</f>
        <v>22779.992917119336</v>
      </c>
      <c r="V59" s="177"/>
      <c r="W59" s="177"/>
      <c r="X59" s="178">
        <f>SUM(X56:X57)</f>
        <v>20761.992321013717</v>
      </c>
      <c r="Y59" s="178">
        <f>SUM(Y56:Y57)</f>
        <v>2018.0005961056222</v>
      </c>
      <c r="Z59" s="177"/>
      <c r="AA59" s="177"/>
    </row>
    <row r="60" spans="19:27" ht="12.75">
      <c r="S60" s="176"/>
      <c r="T60" s="177"/>
      <c r="U60" s="177"/>
      <c r="V60" s="177"/>
      <c r="W60" s="177"/>
      <c r="X60" s="177"/>
      <c r="Y60" s="177"/>
      <c r="Z60" s="177"/>
      <c r="AA60" s="177"/>
    </row>
    <row r="61" spans="19:27" ht="12.75">
      <c r="S61" s="176"/>
      <c r="T61" s="176"/>
      <c r="U61" s="176"/>
      <c r="V61" s="176"/>
      <c r="W61" s="176"/>
      <c r="X61" s="176"/>
      <c r="Y61" s="176"/>
      <c r="Z61" s="176"/>
      <c r="AA61" s="176"/>
    </row>
    <row r="62" spans="19:27" ht="12.75">
      <c r="S62" s="176"/>
      <c r="T62" s="176"/>
      <c r="U62" s="176"/>
      <c r="V62" s="176"/>
      <c r="W62" s="176"/>
      <c r="X62" s="176"/>
      <c r="Y62" s="176"/>
      <c r="Z62" s="176"/>
      <c r="AA62" s="176"/>
    </row>
    <row r="63" spans="12:27" ht="12.75">
      <c r="L63" s="3"/>
      <c r="S63" s="176"/>
      <c r="T63" s="176"/>
      <c r="U63" s="176"/>
      <c r="V63" s="176"/>
      <c r="W63" s="176"/>
      <c r="X63" s="176"/>
      <c r="Y63" s="176"/>
      <c r="Z63" s="176"/>
      <c r="AA63" s="176"/>
    </row>
    <row r="64" spans="19:27" ht="12.75">
      <c r="S64" s="176"/>
      <c r="T64" s="176"/>
      <c r="U64" s="176"/>
      <c r="V64" s="176"/>
      <c r="W64" s="176"/>
      <c r="X64" s="176"/>
      <c r="Y64" s="176"/>
      <c r="Z64" s="176"/>
      <c r="AA64" s="176"/>
    </row>
    <row r="65" spans="19:27" ht="12.75">
      <c r="S65" s="176"/>
      <c r="T65" s="176"/>
      <c r="U65" s="176"/>
      <c r="V65" s="176"/>
      <c r="W65" s="176"/>
      <c r="X65" s="176"/>
      <c r="Y65" s="176"/>
      <c r="Z65" s="176"/>
      <c r="AA65" s="176"/>
    </row>
    <row r="66" spans="19:27" ht="12.75">
      <c r="S66" s="176"/>
      <c r="T66" s="176"/>
      <c r="U66" s="176"/>
      <c r="V66" s="176"/>
      <c r="W66" s="176"/>
      <c r="X66" s="176"/>
      <c r="Y66" s="176"/>
      <c r="Z66" s="176"/>
      <c r="AA66" s="176"/>
    </row>
    <row r="68" spans="2:3" ht="12.75">
      <c r="B68" s="9"/>
      <c r="C68" s="1"/>
    </row>
    <row r="69" spans="2:3" ht="12.75">
      <c r="B69" s="9"/>
      <c r="C69" s="1"/>
    </row>
    <row r="70" ht="12.75">
      <c r="C70" s="1"/>
    </row>
    <row r="71" ht="12.75">
      <c r="B71" s="173"/>
    </row>
  </sheetData>
  <sheetProtection/>
  <mergeCells count="16">
    <mergeCell ref="A41:B41"/>
    <mergeCell ref="A22:A23"/>
    <mergeCell ref="B22:B23"/>
    <mergeCell ref="C22:H22"/>
    <mergeCell ref="I22:N22"/>
    <mergeCell ref="O22:P22"/>
    <mergeCell ref="B39:B40"/>
    <mergeCell ref="C39:H39"/>
    <mergeCell ref="I39:N39"/>
    <mergeCell ref="O39:P39"/>
    <mergeCell ref="A1:P1"/>
    <mergeCell ref="A5:A6"/>
    <mergeCell ref="B5:B6"/>
    <mergeCell ref="C5:H5"/>
    <mergeCell ref="I5:N5"/>
    <mergeCell ref="O5:P5"/>
  </mergeCells>
  <printOptions horizontalCentered="1" verticalCentered="1"/>
  <pageMargins left="0.7874015748031497" right="0.7874015748031497" top="0.78125" bottom="0.5905511811023623" header="0.17" footer="0.3937007874015748"/>
  <pageSetup fitToHeight="1" fitToWidth="1" horizontalDpi="600" verticalDpi="600" orientation="landscape" paperSize="8" scale="73" r:id="rId2"/>
  <ignoredErrors>
    <ignoredError sqref="D41 F41 L41 N41 H41 J41 E41 K41 I41 O41:P41 M41 G41 G24:G27 G7:G13 M7:M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M.E.M.</dc:creator>
  <cp:keywords/>
  <dc:description/>
  <cp:lastModifiedBy>Sandoval Micha Ysela Aracely</cp:lastModifiedBy>
  <cp:lastPrinted>2015-11-12T22:46:01Z</cp:lastPrinted>
  <dcterms:created xsi:type="dcterms:W3CDTF">1999-03-16T15:51:45Z</dcterms:created>
  <dcterms:modified xsi:type="dcterms:W3CDTF">2015-11-12T22:48:33Z</dcterms:modified>
  <cp:category/>
  <cp:version/>
  <cp:contentType/>
  <cp:contentStatus/>
</cp:coreProperties>
</file>